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eda\Desktop\_IKE-2018から\IKE-2018-desktop\_■20200517\_■TRIZ\_●JTS・日本TRIZ協会\■総務201208-\【秘】会員名簿\_2026年度～第22回TRIZシンポジウム\_○第22回シンポジウム申込\__9 申込書書式\_完成・HP&amp;メール発行版\"/>
    </mc:Choice>
  </mc:AlternateContent>
  <xr:revisionPtr revIDLastSave="0" documentId="13_ncr:1_{43B7F079-BC00-4F44-8698-427B51F60F94}" xr6:coauthVersionLast="47" xr6:coauthVersionMax="47" xr10:uidLastSave="{00000000-0000-0000-0000-000000000000}"/>
  <bookViews>
    <workbookView xWindow="-110" yWindow="-110" windowWidth="25820" windowHeight="13900" tabRatio="713" xr2:uid="{9400D95A-B1AE-4446-AA49-24568B83A5D3}"/>
  </bookViews>
  <sheets>
    <sheet name="nonresident" sheetId="26" r:id="rId1"/>
  </sheets>
  <definedNames>
    <definedName name="_xlnm.Print_Area" localSheetId="0">nonresident!$A$137:$G$200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8" i="26" l="1"/>
  <c r="P163" i="26"/>
  <c r="P162" i="26"/>
  <c r="N183" i="26" l="1"/>
  <c r="I183" i="26"/>
  <c r="N182" i="26"/>
  <c r="I182" i="26"/>
  <c r="N181" i="26"/>
  <c r="I181" i="26"/>
  <c r="H181" i="26"/>
  <c r="E181" i="26" s="1"/>
  <c r="F181" i="26" s="1"/>
  <c r="K180" i="26"/>
  <c r="E180" i="26"/>
  <c r="F180" i="26" s="1"/>
  <c r="F179" i="26"/>
  <c r="D179" i="26"/>
  <c r="H178" i="26"/>
  <c r="F178" i="26"/>
  <c r="H177" i="26"/>
  <c r="F177" i="26"/>
  <c r="H176" i="26"/>
  <c r="F176" i="26"/>
  <c r="D176" i="26"/>
  <c r="H175" i="26"/>
  <c r="F175" i="26"/>
  <c r="D175" i="26"/>
  <c r="B175" i="26"/>
  <c r="I174" i="26"/>
  <c r="F174" i="26"/>
  <c r="B174" i="26"/>
  <c r="I173" i="26"/>
  <c r="F173" i="26"/>
  <c r="B173" i="26"/>
  <c r="I172" i="26"/>
  <c r="F172" i="26"/>
  <c r="B172" i="26"/>
  <c r="E171" i="26"/>
  <c r="H169" i="26"/>
  <c r="H168" i="26"/>
  <c r="F168" i="26"/>
  <c r="I167" i="26"/>
  <c r="H167" i="26"/>
  <c r="F167" i="26" s="1"/>
  <c r="H166" i="26"/>
  <c r="C162" i="26"/>
  <c r="H161" i="26"/>
  <c r="C157" i="26"/>
  <c r="C156" i="26"/>
  <c r="C155" i="26"/>
  <c r="D154" i="26"/>
  <c r="C154" i="26"/>
  <c r="C153" i="26"/>
  <c r="J151" i="26"/>
  <c r="B145" i="26"/>
  <c r="D141" i="26"/>
  <c r="J140" i="26"/>
  <c r="J141" i="26" s="1"/>
  <c r="E140" i="26"/>
  <c r="B140" i="26"/>
  <c r="C110" i="26"/>
  <c r="C108" i="26"/>
  <c r="C107" i="26"/>
  <c r="C106" i="26"/>
  <c r="C105" i="26"/>
  <c r="J91" i="26"/>
  <c r="D91" i="26"/>
  <c r="C91" i="26"/>
  <c r="C89" i="26"/>
  <c r="I83" i="26"/>
  <c r="H83" i="26"/>
  <c r="F83" i="26"/>
  <c r="D83" i="26"/>
  <c r="I82" i="26"/>
  <c r="H82" i="26"/>
  <c r="F82" i="26"/>
  <c r="E85" i="26" s="1"/>
  <c r="I81" i="26"/>
  <c r="H81" i="26"/>
  <c r="F81" i="26"/>
  <c r="I80" i="26"/>
  <c r="H80" i="26"/>
  <c r="F80" i="26"/>
  <c r="E79" i="26"/>
  <c r="H77" i="26"/>
  <c r="H76" i="26"/>
  <c r="H75" i="26"/>
  <c r="C75" i="26"/>
  <c r="H74" i="26"/>
  <c r="C74" i="26"/>
  <c r="H73" i="26"/>
  <c r="C73" i="26"/>
  <c r="E72" i="26"/>
  <c r="C70" i="26"/>
  <c r="C63" i="26"/>
  <c r="C59" i="26"/>
  <c r="C58" i="26"/>
  <c r="F57" i="26"/>
  <c r="D45" i="26"/>
  <c r="D44" i="26"/>
  <c r="D43" i="26"/>
  <c r="N42" i="26"/>
  <c r="N40" i="26"/>
  <c r="C40" i="26"/>
  <c r="B59" i="26" s="1"/>
  <c r="N39" i="26"/>
  <c r="D39" i="26"/>
  <c r="C39" i="26"/>
  <c r="N30" i="26"/>
  <c r="N24" i="26"/>
  <c r="N19" i="26"/>
  <c r="E7" i="26"/>
  <c r="C7" i="26"/>
  <c r="C6" i="26"/>
  <c r="C88" i="26" l="1"/>
  <c r="J142" i="26"/>
  <c r="F171" i="26"/>
  <c r="D85" i="26"/>
  <c r="D49" i="26" s="1"/>
  <c r="E49" i="26"/>
  <c r="H183" i="26"/>
  <c r="E183" i="26" s="1"/>
  <c r="J143" i="26"/>
  <c r="D183" i="26" l="1"/>
  <c r="D50" i="26" s="1"/>
  <c r="E50" i="26"/>
  <c r="E51" i="26" s="1"/>
</calcChain>
</file>

<file path=xl/sharedStrings.xml><?xml version="1.0" encoding="utf-8"?>
<sst xmlns="http://schemas.openxmlformats.org/spreadsheetml/2006/main" count="418" uniqueCount="318">
  <si>
    <t xml:space="preserve"> （共通事項）　はじめに</t>
    <rPh sb="2" eb="6">
      <t>キョウツウジコウ</t>
    </rPh>
    <phoneticPr fontId="5"/>
  </si>
  <si>
    <t>ご連絡、ありがとうございます</t>
    <rPh sb="1" eb="3">
      <t>レンラク</t>
    </rPh>
    <phoneticPr fontId="5"/>
  </si>
  <si>
    <t>お手数ですが、以下の内容をご確認のうえ、適宜ご記入になり、日本TRIZ協会までこの書式をご提出願います</t>
    <rPh sb="1" eb="3">
      <t>テスウ</t>
    </rPh>
    <rPh sb="7" eb="9">
      <t>イカ</t>
    </rPh>
    <rPh sb="10" eb="12">
      <t>ナイヨウ</t>
    </rPh>
    <rPh sb="14" eb="16">
      <t>カクニン</t>
    </rPh>
    <rPh sb="20" eb="22">
      <t>テキギ</t>
    </rPh>
    <rPh sb="23" eb="25">
      <t>キニュウ</t>
    </rPh>
    <rPh sb="29" eb="31">
      <t>ニホン</t>
    </rPh>
    <rPh sb="35" eb="37">
      <t>キョウカイ</t>
    </rPh>
    <rPh sb="41" eb="43">
      <t>ショシキ</t>
    </rPh>
    <rPh sb="45" eb="48">
      <t>テイシュツネガ</t>
    </rPh>
    <phoneticPr fontId="5"/>
  </si>
  <si>
    <t>・プライバシーポリシーはホームページをご確認ください　www.triz-japan.org/</t>
    <rPh sb="20" eb="22">
      <t>カクニン</t>
    </rPh>
    <phoneticPr fontId="5"/>
  </si>
  <si>
    <t>・この書式は、共通事項、会員登録等手続き、TRIZシンポジウム参加申込 の3種のパートにより構成されています</t>
    <rPh sb="3" eb="5">
      <t>ショシキ</t>
    </rPh>
    <rPh sb="7" eb="11">
      <t>キョウツウジコウ</t>
    </rPh>
    <rPh sb="12" eb="16">
      <t>カイイントウロク</t>
    </rPh>
    <rPh sb="16" eb="19">
      <t>トウテツヅ</t>
    </rPh>
    <rPh sb="31" eb="35">
      <t>サンカモウシコミ</t>
    </rPh>
    <rPh sb="38" eb="39">
      <t>シュ</t>
    </rPh>
    <rPh sb="46" eb="48">
      <t>コウセイ</t>
    </rPh>
    <phoneticPr fontId="5"/>
  </si>
  <si>
    <r>
      <t xml:space="preserve">　・黄色のセル で囲まれた </t>
    </r>
    <r>
      <rPr>
        <b/>
        <sz val="11"/>
        <rFont val="Meiryo UI"/>
        <family val="3"/>
        <charset val="128"/>
      </rPr>
      <t>共通事項</t>
    </r>
    <r>
      <rPr>
        <sz val="11"/>
        <rFont val="Meiryo UI"/>
        <family val="3"/>
        <charset val="128"/>
      </rPr>
      <t xml:space="preserve"> のパートについては 必ず記入してください</t>
    </r>
    <rPh sb="2" eb="4">
      <t>キイロ</t>
    </rPh>
    <rPh sb="9" eb="10">
      <t>カコ</t>
    </rPh>
    <rPh sb="14" eb="18">
      <t>キョウツウジコウ</t>
    </rPh>
    <rPh sb="29" eb="30">
      <t>カナラ</t>
    </rPh>
    <rPh sb="31" eb="33">
      <t>キニュウ</t>
    </rPh>
    <phoneticPr fontId="5"/>
  </si>
  <si>
    <r>
      <t xml:space="preserve">　・緑色のセル で囲まれた </t>
    </r>
    <r>
      <rPr>
        <b/>
        <sz val="11"/>
        <rFont val="Meiryo UI"/>
        <family val="3"/>
        <charset val="128"/>
      </rPr>
      <t>会員登録等</t>
    </r>
    <r>
      <rPr>
        <sz val="11"/>
        <rFont val="Meiryo UI"/>
        <family val="3"/>
        <charset val="128"/>
      </rPr>
      <t xml:space="preserve"> 手続きのためのパートは 関係者は必ず記入してください</t>
    </r>
    <rPh sb="2" eb="3">
      <t>ミドリ</t>
    </rPh>
    <rPh sb="14" eb="18">
      <t>カイイントウロク</t>
    </rPh>
    <rPh sb="18" eb="19">
      <t>トウ</t>
    </rPh>
    <rPh sb="20" eb="22">
      <t>テツヅ</t>
    </rPh>
    <rPh sb="32" eb="35">
      <t>カンケイシャ</t>
    </rPh>
    <rPh sb="36" eb="37">
      <t>カナラ</t>
    </rPh>
    <rPh sb="38" eb="40">
      <t>キニュウ</t>
    </rPh>
    <phoneticPr fontId="5"/>
  </si>
  <si>
    <r>
      <t xml:space="preserve">　・水色のセル で囲まれた </t>
    </r>
    <r>
      <rPr>
        <b/>
        <sz val="11"/>
        <rFont val="Meiryo UI"/>
        <family val="3"/>
        <charset val="128"/>
      </rPr>
      <t>TRIZシンポジウム参加申込</t>
    </r>
    <r>
      <rPr>
        <sz val="11"/>
        <rFont val="Meiryo UI"/>
        <family val="3"/>
        <charset val="128"/>
      </rPr>
      <t xml:space="preserve"> のためのパートは ご希望の方は記入してください</t>
    </r>
    <rPh sb="2" eb="3">
      <t>ミズ</t>
    </rPh>
    <rPh sb="24" eb="26">
      <t>サンカ</t>
    </rPh>
    <rPh sb="26" eb="28">
      <t>モウシコミ</t>
    </rPh>
    <rPh sb="39" eb="41">
      <t>キボウ</t>
    </rPh>
    <rPh sb="42" eb="43">
      <t>カタ</t>
    </rPh>
    <rPh sb="44" eb="46">
      <t>キニュウ</t>
    </rPh>
    <phoneticPr fontId="5"/>
  </si>
  <si>
    <t>・記入方法：</t>
    <rPh sb="1" eb="5">
      <t>キニュウホウホウ</t>
    </rPh>
    <phoneticPr fontId="5"/>
  </si>
  <si>
    <t>　・薄黄色のセルは　記入してください</t>
    <rPh sb="2" eb="3">
      <t>ウス</t>
    </rPh>
    <rPh sb="3" eb="5">
      <t>キイロ</t>
    </rPh>
    <rPh sb="10" eb="12">
      <t>キニュウ</t>
    </rPh>
    <phoneticPr fontId="5"/>
  </si>
  <si>
    <t>　・薄緑色のセルは　選択してください</t>
    <rPh sb="2" eb="5">
      <t>ウスミドリイロ</t>
    </rPh>
    <rPh sb="10" eb="12">
      <t>センタク</t>
    </rPh>
    <phoneticPr fontId="5"/>
  </si>
  <si>
    <t>　・薄水色などその他のセルには　記入無用です</t>
    <rPh sb="2" eb="3">
      <t>ウス</t>
    </rPh>
    <rPh sb="3" eb="4">
      <t>ミズ</t>
    </rPh>
    <rPh sb="9" eb="10">
      <t>タ</t>
    </rPh>
    <rPh sb="16" eb="18">
      <t>キニュウ</t>
    </rPh>
    <rPh sb="18" eb="20">
      <t>ムヨウ</t>
    </rPh>
    <phoneticPr fontId="5"/>
  </si>
  <si>
    <t>連絡先：</t>
    <rPh sb="0" eb="2">
      <t>レンラク</t>
    </rPh>
    <rPh sb="3" eb="4">
      <t>デサキ</t>
    </rPh>
    <phoneticPr fontId="5"/>
  </si>
  <si>
    <t>　記載内容の構成により、以下の連絡先への提出をお願いします</t>
    <rPh sb="1" eb="5">
      <t>キサイナイヨウ</t>
    </rPh>
    <rPh sb="6" eb="8">
      <t>コウセイ</t>
    </rPh>
    <rPh sb="12" eb="14">
      <t>イカ</t>
    </rPh>
    <rPh sb="15" eb="18">
      <t>レンラクサキ</t>
    </rPh>
    <rPh sb="20" eb="22">
      <t>テイシュツ</t>
    </rPh>
    <rPh sb="24" eb="25">
      <t>ネガ</t>
    </rPh>
    <phoneticPr fontId="5"/>
  </si>
  <si>
    <t>会員登録等　のみ：</t>
    <rPh sb="0" eb="4">
      <t>カイイントウロク</t>
    </rPh>
    <rPh sb="4" eb="5">
      <t>トウ</t>
    </rPh>
    <phoneticPr fontId="5"/>
  </si>
  <si>
    <t>　日本TRIZ協会　事務局</t>
    <phoneticPr fontId="5"/>
  </si>
  <si>
    <t>シンポジウム参加申込み等含む：</t>
    <rPh sb="6" eb="10">
      <t>サンカモウシコミ</t>
    </rPh>
    <rPh sb="11" eb="12">
      <t>トウ</t>
    </rPh>
    <rPh sb="12" eb="13">
      <t>フク</t>
    </rPh>
    <phoneticPr fontId="5"/>
  </si>
  <si>
    <t>　シンポジウム参加申し込み受付</t>
    <rPh sb="7" eb="10">
      <t>サンカモウ</t>
    </rPh>
    <rPh sb="11" eb="12">
      <t>コ</t>
    </rPh>
    <rPh sb="13" eb="15">
      <t>ウケツケ</t>
    </rPh>
    <phoneticPr fontId="5"/>
  </si>
  <si>
    <t>（共通事項）　共通事項の記入、他</t>
    <rPh sb="1" eb="5">
      <t>キョウツウジコウ</t>
    </rPh>
    <rPh sb="7" eb="11">
      <t>キョウツウジコウ</t>
    </rPh>
    <rPh sb="12" eb="14">
      <t>キニュウ</t>
    </rPh>
    <rPh sb="15" eb="16">
      <t>ホカ</t>
    </rPh>
    <phoneticPr fontId="5"/>
  </si>
  <si>
    <t>連絡内容</t>
    <rPh sb="0" eb="4">
      <t>レンラクナイヨウ</t>
    </rPh>
    <phoneticPr fontId="5"/>
  </si>
  <si>
    <t>氏名</t>
    <rPh sb="0" eb="2">
      <t>シメイ</t>
    </rPh>
    <phoneticPr fontId="5"/>
  </si>
  <si>
    <t>会員番号</t>
    <rPh sb="0" eb="4">
      <t>カイインバンゴウ</t>
    </rPh>
    <phoneticPr fontId="5"/>
  </si>
  <si>
    <t>フリガナ</t>
    <phoneticPr fontId="5"/>
  </si>
  <si>
    <t>シンポジウム</t>
    <phoneticPr fontId="5"/>
  </si>
  <si>
    <t>会員登録等連絡は</t>
    <rPh sb="0" eb="4">
      <t>カイイントウロク</t>
    </rPh>
    <rPh sb="4" eb="5">
      <t>トウ</t>
    </rPh>
    <rPh sb="5" eb="7">
      <t>レンラク</t>
    </rPh>
    <phoneticPr fontId="5"/>
  </si>
  <si>
    <t>受付基準</t>
    <rPh sb="0" eb="4">
      <t>ウケツケキジュン</t>
    </rPh>
    <phoneticPr fontId="5"/>
  </si>
  <si>
    <t>ご請求額の合計（見積）</t>
    <rPh sb="1" eb="4">
      <t>セイキュウガク</t>
    </rPh>
    <rPh sb="5" eb="7">
      <t>ゴウケイ</t>
    </rPh>
    <rPh sb="8" eb="10">
      <t>ミツモリ</t>
    </rPh>
    <phoneticPr fontId="5"/>
  </si>
  <si>
    <t>TRIZ協会処理欄</t>
    <rPh sb="4" eb="6">
      <t>キョウカイ</t>
    </rPh>
    <rPh sb="6" eb="8">
      <t>ショリ</t>
    </rPh>
    <rPh sb="8" eb="9">
      <t>ラン</t>
    </rPh>
    <phoneticPr fontId="5"/>
  </si>
  <si>
    <t>name</t>
    <phoneticPr fontId="5"/>
  </si>
  <si>
    <t>受付：</t>
    <rPh sb="0" eb="2">
      <t>ウケツケ</t>
    </rPh>
    <phoneticPr fontId="5"/>
  </si>
  <si>
    <t>20yy/mm/dd</t>
    <phoneticPr fontId="5"/>
  </si>
  <si>
    <t>入会：</t>
    <rPh sb="0" eb="2">
      <t>ニュウカイ</t>
    </rPh>
    <phoneticPr fontId="5"/>
  </si>
  <si>
    <t>id</t>
    <phoneticPr fontId="5"/>
  </si>
  <si>
    <t>年会費等：</t>
    <rPh sb="0" eb="3">
      <t>ネンカイヒ</t>
    </rPh>
    <rPh sb="3" eb="4">
      <t>トウ</t>
    </rPh>
    <phoneticPr fontId="5"/>
  </si>
  <si>
    <t>pw</t>
    <phoneticPr fontId="5"/>
  </si>
  <si>
    <t>退会：</t>
    <rPh sb="0" eb="2">
      <t>タイカイ</t>
    </rPh>
    <phoneticPr fontId="5"/>
  </si>
  <si>
    <t>対象年度</t>
    <rPh sb="0" eb="2">
      <t>タイショウ</t>
    </rPh>
    <rPh sb="2" eb="4">
      <t>ネンド</t>
    </rPh>
    <phoneticPr fontId="5"/>
  </si>
  <si>
    <t>　事業年度期間は 7月から翌年6月まで</t>
    <rPh sb="1" eb="3">
      <t>ジギョウ</t>
    </rPh>
    <rPh sb="3" eb="5">
      <t>ネンド</t>
    </rPh>
    <rPh sb="5" eb="7">
      <t>キカン</t>
    </rPh>
    <rPh sb="10" eb="11">
      <t>ガツ</t>
    </rPh>
    <rPh sb="13" eb="15">
      <t>ヨクネン</t>
    </rPh>
    <rPh sb="16" eb="17">
      <t>ガツ</t>
    </rPh>
    <phoneticPr fontId="5"/>
  </si>
  <si>
    <t>LIST</t>
    <phoneticPr fontId="5"/>
  </si>
  <si>
    <t>都道府県</t>
    <rPh sb="0" eb="4">
      <t>トドウフケン</t>
    </rPh>
    <phoneticPr fontId="5"/>
  </si>
  <si>
    <t>連絡内容</t>
    <rPh sb="0" eb="2">
      <t>レンラク</t>
    </rPh>
    <rPh sb="2" eb="4">
      <t>ナイヨウ</t>
    </rPh>
    <phoneticPr fontId="5"/>
  </si>
  <si>
    <t>北海道</t>
    <rPh sb="0" eb="3">
      <t>ホッカイドウ</t>
    </rPh>
    <phoneticPr fontId="5"/>
  </si>
  <si>
    <t>連絡内容を選択のこと</t>
    <rPh sb="0" eb="2">
      <t>レンラク</t>
    </rPh>
    <rPh sb="2" eb="4">
      <t>ナイヨウ</t>
    </rPh>
    <rPh sb="5" eb="7">
      <t>センタク</t>
    </rPh>
    <phoneticPr fontId="5"/>
  </si>
  <si>
    <t>青森県</t>
    <rPh sb="0" eb="3">
      <t>アオモリケン</t>
    </rPh>
    <phoneticPr fontId="5"/>
  </si>
  <si>
    <t>入会申込</t>
    <rPh sb="0" eb="2">
      <t>ニュウカイ</t>
    </rPh>
    <rPh sb="2" eb="3">
      <t>モウ</t>
    </rPh>
    <rPh sb="3" eb="4">
      <t>コ</t>
    </rPh>
    <phoneticPr fontId="5"/>
  </si>
  <si>
    <t>岩手県</t>
    <rPh sb="0" eb="3">
      <t>イワテケン</t>
    </rPh>
    <phoneticPr fontId="5"/>
  </si>
  <si>
    <t>継続申込</t>
    <rPh sb="0" eb="2">
      <t>ケイゾク</t>
    </rPh>
    <rPh sb="2" eb="4">
      <t>モウシコ</t>
    </rPh>
    <phoneticPr fontId="5"/>
  </si>
  <si>
    <t>宮城県</t>
    <rPh sb="0" eb="3">
      <t>ミヤギケン</t>
    </rPh>
    <phoneticPr fontId="5"/>
  </si>
  <si>
    <t>休会連絡</t>
    <rPh sb="0" eb="2">
      <t>キュウカイ</t>
    </rPh>
    <rPh sb="2" eb="4">
      <t>レンラク</t>
    </rPh>
    <phoneticPr fontId="5"/>
  </si>
  <si>
    <t>秋田県</t>
    <rPh sb="0" eb="3">
      <t>アキタケン</t>
    </rPh>
    <phoneticPr fontId="5"/>
  </si>
  <si>
    <t>退会連絡</t>
    <rPh sb="0" eb="2">
      <t>タイカイ</t>
    </rPh>
    <rPh sb="2" eb="4">
      <t>レンラク</t>
    </rPh>
    <phoneticPr fontId="5"/>
  </si>
  <si>
    <t>山形県</t>
    <rPh sb="0" eb="3">
      <t>ヤマガタケン</t>
    </rPh>
    <phoneticPr fontId="5"/>
  </si>
  <si>
    <t>登録事項変更</t>
    <rPh sb="0" eb="2">
      <t>トウロク</t>
    </rPh>
    <rPh sb="2" eb="4">
      <t>ジコウ</t>
    </rPh>
    <rPh sb="4" eb="6">
      <t>ヘンコウ</t>
    </rPh>
    <phoneticPr fontId="5"/>
  </si>
  <si>
    <t>福島県</t>
    <rPh sb="0" eb="3">
      <t>フクシマケン</t>
    </rPh>
    <phoneticPr fontId="5"/>
  </si>
  <si>
    <t>東京都</t>
    <rPh sb="0" eb="3">
      <t>トウキョウト</t>
    </rPh>
    <phoneticPr fontId="5"/>
  </si>
  <si>
    <t>会員種別</t>
    <rPh sb="0" eb="2">
      <t>カイイン</t>
    </rPh>
    <rPh sb="2" eb="4">
      <t>シュベツ</t>
    </rPh>
    <phoneticPr fontId="5"/>
  </si>
  <si>
    <t>会員種別を選択のこと</t>
    <rPh sb="0" eb="2">
      <t>カイイン</t>
    </rPh>
    <rPh sb="2" eb="4">
      <t>シュベツ</t>
    </rPh>
    <rPh sb="5" eb="7">
      <t>センタク</t>
    </rPh>
    <phoneticPr fontId="5"/>
  </si>
  <si>
    <t>計算結果</t>
    <rPh sb="0" eb="2">
      <t>ケイサン</t>
    </rPh>
    <rPh sb="2" eb="4">
      <t>ケッカ</t>
    </rPh>
    <phoneticPr fontId="5"/>
  </si>
  <si>
    <t>入会・継続</t>
    <rPh sb="0" eb="2">
      <t>ニュウカイ</t>
    </rPh>
    <rPh sb="3" eb="5">
      <t>ケイゾク</t>
    </rPh>
    <phoneticPr fontId="5"/>
  </si>
  <si>
    <t>入会金</t>
    <rPh sb="0" eb="3">
      <t>ニュウカイキン</t>
    </rPh>
    <phoneticPr fontId="5"/>
  </si>
  <si>
    <t>年会費</t>
    <rPh sb="0" eb="3">
      <t>ネンカイヒ</t>
    </rPh>
    <phoneticPr fontId="5"/>
  </si>
  <si>
    <t>休会費</t>
    <rPh sb="0" eb="2">
      <t>キュウカイ</t>
    </rPh>
    <rPh sb="2" eb="3">
      <t>ヒ</t>
    </rPh>
    <phoneticPr fontId="5"/>
  </si>
  <si>
    <t>茨城県</t>
    <rPh sb="0" eb="3">
      <t>イバラキケン</t>
    </rPh>
    <phoneticPr fontId="5"/>
  </si>
  <si>
    <t>正会員（個人）</t>
    <rPh sb="4" eb="6">
      <t>コジン</t>
    </rPh>
    <phoneticPr fontId="5"/>
  </si>
  <si>
    <t>神奈川県</t>
    <rPh sb="0" eb="4">
      <t>カナガワケン</t>
    </rPh>
    <phoneticPr fontId="5"/>
  </si>
  <si>
    <t>学生会員＊</t>
    <rPh sb="0" eb="2">
      <t>ガクセイ</t>
    </rPh>
    <rPh sb="2" eb="4">
      <t>カイイン</t>
    </rPh>
    <phoneticPr fontId="5"/>
  </si>
  <si>
    <t>栃木県</t>
    <rPh sb="0" eb="3">
      <t>トチギケン</t>
    </rPh>
    <phoneticPr fontId="5"/>
  </si>
  <si>
    <t>シニア会員（65歳以上）</t>
    <rPh sb="3" eb="5">
      <t>カイイン</t>
    </rPh>
    <rPh sb="8" eb="11">
      <t>サイイジョウ</t>
    </rPh>
    <phoneticPr fontId="5"/>
  </si>
  <si>
    <t>千葉県</t>
    <rPh sb="0" eb="3">
      <t>チバケン</t>
    </rPh>
    <phoneticPr fontId="5"/>
  </si>
  <si>
    <t>賛助会員（個人）</t>
    <rPh sb="5" eb="7">
      <t>コジン</t>
    </rPh>
    <phoneticPr fontId="5"/>
  </si>
  <si>
    <t>群馬県</t>
    <rPh sb="0" eb="3">
      <t>グンマケン</t>
    </rPh>
    <phoneticPr fontId="5"/>
  </si>
  <si>
    <t>山梨県</t>
    <rPh sb="0" eb="3">
      <t>ヤマナシケン</t>
    </rPh>
    <phoneticPr fontId="5"/>
  </si>
  <si>
    <t>　会費等見積額</t>
    <rPh sb="1" eb="7">
      <t>カイヒトウミツモリガク</t>
    </rPh>
    <phoneticPr fontId="5"/>
  </si>
  <si>
    <t>賛助会員（団体）</t>
    <rPh sb="0" eb="2">
      <t>サンジョ</t>
    </rPh>
    <rPh sb="2" eb="4">
      <t>カイイン</t>
    </rPh>
    <rPh sb="5" eb="7">
      <t>ダンタイ</t>
    </rPh>
    <phoneticPr fontId="5"/>
  </si>
  <si>
    <t>埼玉県</t>
    <rPh sb="0" eb="3">
      <t>サイタマケン</t>
    </rPh>
    <phoneticPr fontId="5"/>
  </si>
  <si>
    <t>正会員（団体）</t>
    <rPh sb="0" eb="3">
      <t>セイカイイン</t>
    </rPh>
    <rPh sb="4" eb="6">
      <t>ダンタイ</t>
    </rPh>
    <phoneticPr fontId="5"/>
  </si>
  <si>
    <t>新潟県</t>
    <rPh sb="0" eb="3">
      <t>ニイガタケン</t>
    </rPh>
    <phoneticPr fontId="5"/>
  </si>
  <si>
    <t>長野県</t>
    <rPh sb="0" eb="3">
      <t>ナガノケン</t>
    </rPh>
    <phoneticPr fontId="5"/>
  </si>
  <si>
    <t>富山県</t>
    <rPh sb="0" eb="3">
      <t>トヤマケン</t>
    </rPh>
    <phoneticPr fontId="5"/>
  </si>
  <si>
    <t>石川県</t>
    <rPh sb="0" eb="3">
      <t>イシカワケン</t>
    </rPh>
    <phoneticPr fontId="5"/>
  </si>
  <si>
    <t>生年月日</t>
    <rPh sb="0" eb="2">
      <t>セイネン</t>
    </rPh>
    <rPh sb="2" eb="4">
      <t>ガッピ</t>
    </rPh>
    <phoneticPr fontId="5"/>
  </si>
  <si>
    <t>　記入例：1990/7/15</t>
    <rPh sb="1" eb="4">
      <t>キニュウレイ</t>
    </rPh>
    <phoneticPr fontId="5"/>
  </si>
  <si>
    <t>福井県</t>
    <rPh sb="0" eb="3">
      <t>フクイケン</t>
    </rPh>
    <phoneticPr fontId="5"/>
  </si>
  <si>
    <t>年齢</t>
    <rPh sb="0" eb="2">
      <t>ネンレイ</t>
    </rPh>
    <phoneticPr fontId="5"/>
  </si>
  <si>
    <t>　12--100</t>
    <phoneticPr fontId="5"/>
  </si>
  <si>
    <t>静岡県</t>
    <rPh sb="0" eb="3">
      <t>シズオカケン</t>
    </rPh>
    <phoneticPr fontId="5"/>
  </si>
  <si>
    <t>岐阜県</t>
    <rPh sb="0" eb="3">
      <t>ギフケン</t>
    </rPh>
    <phoneticPr fontId="5"/>
  </si>
  <si>
    <t>主たる連絡先</t>
    <rPh sb="0" eb="1">
      <t>シュ</t>
    </rPh>
    <rPh sb="3" eb="6">
      <t>レンラクサキ</t>
    </rPh>
    <phoneticPr fontId="5"/>
  </si>
  <si>
    <t>　（自宅または勤務先を選択のこと）</t>
    <rPh sb="2" eb="4">
      <t>ジタク</t>
    </rPh>
    <rPh sb="7" eb="10">
      <t>キンムサキ</t>
    </rPh>
    <rPh sb="11" eb="13">
      <t>センタク</t>
    </rPh>
    <phoneticPr fontId="5"/>
  </si>
  <si>
    <t>優先連絡先</t>
    <rPh sb="0" eb="2">
      <t>ユウセン</t>
    </rPh>
    <rPh sb="2" eb="5">
      <t>レンラクサキ</t>
    </rPh>
    <phoneticPr fontId="5"/>
  </si>
  <si>
    <t>愛知県</t>
    <rPh sb="0" eb="3">
      <t>アイチケン</t>
    </rPh>
    <phoneticPr fontId="5"/>
  </si>
  <si>
    <t>自宅</t>
    <rPh sb="0" eb="2">
      <t>ジタク</t>
    </rPh>
    <phoneticPr fontId="5"/>
  </si>
  <si>
    <t>三重県</t>
    <rPh sb="0" eb="3">
      <t>ミエケン</t>
    </rPh>
    <phoneticPr fontId="5"/>
  </si>
  <si>
    <t>自宅 住所等</t>
    <rPh sb="0" eb="2">
      <t>ジタク</t>
    </rPh>
    <rPh sb="3" eb="5">
      <t>ジュウショ</t>
    </rPh>
    <rPh sb="5" eb="6">
      <t>トウ</t>
    </rPh>
    <phoneticPr fontId="5"/>
  </si>
  <si>
    <t>勤務先</t>
    <rPh sb="0" eb="3">
      <t>キンムサキ</t>
    </rPh>
    <phoneticPr fontId="5"/>
  </si>
  <si>
    <t>滋賀県</t>
    <rPh sb="0" eb="3">
      <t>シガケン</t>
    </rPh>
    <phoneticPr fontId="5"/>
  </si>
  <si>
    <t>　（都道府県を選択のこと）</t>
    <rPh sb="2" eb="6">
      <t>トドウフケン</t>
    </rPh>
    <rPh sb="7" eb="9">
      <t>センタク</t>
    </rPh>
    <phoneticPr fontId="5"/>
  </si>
  <si>
    <t>京都府</t>
    <rPh sb="0" eb="3">
      <t>キョウトフ</t>
    </rPh>
    <phoneticPr fontId="5"/>
  </si>
  <si>
    <t>　30文字以下/行</t>
    <rPh sb="3" eb="7">
      <t>モジイカ</t>
    </rPh>
    <rPh sb="8" eb="9">
      <t>ギョウ</t>
    </rPh>
    <phoneticPr fontId="5"/>
  </si>
  <si>
    <t>兵庫県</t>
    <rPh sb="0" eb="3">
      <t>ヒョウゴケン</t>
    </rPh>
    <phoneticPr fontId="5"/>
  </si>
  <si>
    <t>大阪府</t>
    <rPh sb="0" eb="3">
      <t>オオサカフ</t>
    </rPh>
    <phoneticPr fontId="5"/>
  </si>
  <si>
    <t>電話番号</t>
    <rPh sb="0" eb="4">
      <t>デンワバンゴウ</t>
    </rPh>
    <phoneticPr fontId="5"/>
  </si>
  <si>
    <t>　記入例：012-3456-7890</t>
    <rPh sb="1" eb="4">
      <t>キニュウレイ</t>
    </rPh>
    <phoneticPr fontId="5"/>
  </si>
  <si>
    <t>奈良県</t>
    <rPh sb="0" eb="3">
      <t>ナラケン</t>
    </rPh>
    <phoneticPr fontId="5"/>
  </si>
  <si>
    <t>メールアドレス</t>
  </si>
  <si>
    <t>　記入例：sample@abcdxyz.ne.jp</t>
    <rPh sb="1" eb="4">
      <t>キニュウレイ</t>
    </rPh>
    <phoneticPr fontId="5"/>
  </si>
  <si>
    <t>和歌山県</t>
    <rPh sb="0" eb="4">
      <t>ワカヤマケン</t>
    </rPh>
    <phoneticPr fontId="5"/>
  </si>
  <si>
    <t>鳥取県</t>
    <rPh sb="0" eb="3">
      <t>トットリケン</t>
    </rPh>
    <phoneticPr fontId="5"/>
  </si>
  <si>
    <t>勤務先 住所等</t>
    <rPh sb="0" eb="3">
      <t>キンムサキ</t>
    </rPh>
    <rPh sb="4" eb="6">
      <t>ジュウショ</t>
    </rPh>
    <rPh sb="6" eb="7">
      <t>トウ</t>
    </rPh>
    <phoneticPr fontId="5"/>
  </si>
  <si>
    <t>島根県</t>
    <rPh sb="0" eb="3">
      <t>シマネケン</t>
    </rPh>
    <phoneticPr fontId="5"/>
  </si>
  <si>
    <t>岡山県</t>
    <rPh sb="0" eb="3">
      <t>オカヤマケン</t>
    </rPh>
    <phoneticPr fontId="5"/>
  </si>
  <si>
    <t>広島県</t>
    <rPh sb="0" eb="3">
      <t>ヒロシマケン</t>
    </rPh>
    <phoneticPr fontId="5"/>
  </si>
  <si>
    <t>山口県</t>
    <rPh sb="0" eb="3">
      <t>ヤマグチケン</t>
    </rPh>
    <phoneticPr fontId="5"/>
  </si>
  <si>
    <t>所属機関/会社名</t>
    <rPh sb="0" eb="2">
      <t>ショゾク</t>
    </rPh>
    <rPh sb="2" eb="4">
      <t>キカン</t>
    </rPh>
    <rPh sb="5" eb="8">
      <t>カイシャメイ</t>
    </rPh>
    <phoneticPr fontId="5"/>
  </si>
  <si>
    <t>香川県</t>
    <rPh sb="0" eb="3">
      <t>カガワケン</t>
    </rPh>
    <phoneticPr fontId="5"/>
  </si>
  <si>
    <t>部署名/部課名</t>
    <rPh sb="0" eb="2">
      <t>ブショ</t>
    </rPh>
    <rPh sb="2" eb="3">
      <t>メイ</t>
    </rPh>
    <rPh sb="4" eb="6">
      <t>ブカ</t>
    </rPh>
    <rPh sb="6" eb="7">
      <t>メイ</t>
    </rPh>
    <phoneticPr fontId="5"/>
  </si>
  <si>
    <t>愛媛県</t>
    <rPh sb="0" eb="2">
      <t>エヒメ</t>
    </rPh>
    <rPh sb="2" eb="3">
      <t>ケン</t>
    </rPh>
    <phoneticPr fontId="5"/>
  </si>
  <si>
    <t>役職等</t>
    <rPh sb="0" eb="2">
      <t>ヤクショク</t>
    </rPh>
    <rPh sb="2" eb="3">
      <t>トウ</t>
    </rPh>
    <phoneticPr fontId="5"/>
  </si>
  <si>
    <t>徳島県</t>
    <rPh sb="0" eb="3">
      <t>トクシマケン</t>
    </rPh>
    <phoneticPr fontId="5"/>
  </si>
  <si>
    <t>高知県</t>
    <rPh sb="0" eb="3">
      <t>コウチケン</t>
    </rPh>
    <phoneticPr fontId="5"/>
  </si>
  <si>
    <t>　記入例：abcd.xyz@sample.co.jp</t>
    <rPh sb="1" eb="4">
      <t>キニュウレイ</t>
    </rPh>
    <phoneticPr fontId="5"/>
  </si>
  <si>
    <t>福岡県</t>
    <rPh sb="0" eb="3">
      <t>フクオカケン</t>
    </rPh>
    <phoneticPr fontId="5"/>
  </si>
  <si>
    <t>佐賀県</t>
    <rPh sb="0" eb="3">
      <t>サガケン</t>
    </rPh>
    <phoneticPr fontId="5"/>
  </si>
  <si>
    <t>（会員登録関係）これ以降任意ですが、入会申込の方はご記入ください</t>
    <rPh sb="10" eb="12">
      <t>イコウ</t>
    </rPh>
    <rPh sb="12" eb="14">
      <t>ニンイ</t>
    </rPh>
    <rPh sb="18" eb="20">
      <t>ニュウカイ</t>
    </rPh>
    <rPh sb="20" eb="22">
      <t>モウシコミ</t>
    </rPh>
    <rPh sb="23" eb="24">
      <t>カタ</t>
    </rPh>
    <rPh sb="26" eb="28">
      <t>キニュウ</t>
    </rPh>
    <phoneticPr fontId="5"/>
  </si>
  <si>
    <t>長崎県</t>
    <rPh sb="0" eb="3">
      <t>ナガサキケン</t>
    </rPh>
    <phoneticPr fontId="5"/>
  </si>
  <si>
    <t>学歴（学位）・職歴等</t>
    <rPh sb="0" eb="1">
      <t>ガク</t>
    </rPh>
    <rPh sb="1" eb="2">
      <t>レキ</t>
    </rPh>
    <rPh sb="3" eb="5">
      <t>ガクイ</t>
    </rPh>
    <rPh sb="7" eb="9">
      <t>ショクレキ</t>
    </rPh>
    <rPh sb="9" eb="10">
      <t>トウ</t>
    </rPh>
    <phoneticPr fontId="5"/>
  </si>
  <si>
    <t>　　　　　　年　　　月</t>
    <rPh sb="6" eb="7">
      <t>ネン</t>
    </rPh>
    <rPh sb="10" eb="11">
      <t>ガツ</t>
    </rPh>
    <phoneticPr fontId="5"/>
  </si>
  <si>
    <t>高等学校卒</t>
  </si>
  <si>
    <t>　20文字以下/行</t>
    <rPh sb="3" eb="7">
      <t>モジイカ</t>
    </rPh>
    <rPh sb="8" eb="9">
      <t>ギョウ</t>
    </rPh>
    <phoneticPr fontId="5"/>
  </si>
  <si>
    <t>熊本県</t>
    <rPh sb="0" eb="3">
      <t>クマモトケン</t>
    </rPh>
    <phoneticPr fontId="5"/>
  </si>
  <si>
    <t>大学卒</t>
    <rPh sb="0" eb="3">
      <t>ダイガクソツ</t>
    </rPh>
    <phoneticPr fontId="5"/>
  </si>
  <si>
    <t>大分県</t>
    <rPh sb="0" eb="3">
      <t>オオイタケン</t>
    </rPh>
    <phoneticPr fontId="5"/>
  </si>
  <si>
    <t>宮崎県</t>
    <rPh sb="0" eb="3">
      <t>ミヤザキケン</t>
    </rPh>
    <phoneticPr fontId="5"/>
  </si>
  <si>
    <t>鹿児島県</t>
    <rPh sb="0" eb="3">
      <t>カゴシマ</t>
    </rPh>
    <rPh sb="3" eb="4">
      <t>ケン</t>
    </rPh>
    <phoneticPr fontId="5"/>
  </si>
  <si>
    <t>沖縄県</t>
    <rPh sb="0" eb="3">
      <t>オキナワケン</t>
    </rPh>
    <phoneticPr fontId="5"/>
  </si>
  <si>
    <t>（＊）大学生/大学院生の場合は卒業/修了予定年月を記入して下さい。（20xx年3月卒業/修了見込）</t>
    <rPh sb="3" eb="5">
      <t>ダイガク</t>
    </rPh>
    <rPh sb="7" eb="9">
      <t>ダイガク</t>
    </rPh>
    <rPh sb="9" eb="11">
      <t>インセイ</t>
    </rPh>
    <rPh sb="12" eb="14">
      <t>バアイ</t>
    </rPh>
    <rPh sb="15" eb="17">
      <t>ソツギョウ</t>
    </rPh>
    <rPh sb="18" eb="20">
      <t>シュウリョウ</t>
    </rPh>
    <rPh sb="20" eb="22">
      <t>ヨテイ</t>
    </rPh>
    <rPh sb="22" eb="24">
      <t>ネンゲツ</t>
    </rPh>
    <rPh sb="25" eb="27">
      <t>キニュウ</t>
    </rPh>
    <rPh sb="29" eb="30">
      <t>クダ</t>
    </rPh>
    <rPh sb="38" eb="39">
      <t>ネン</t>
    </rPh>
    <rPh sb="40" eb="41">
      <t>ガツ</t>
    </rPh>
    <rPh sb="41" eb="43">
      <t>ソツギョウ</t>
    </rPh>
    <rPh sb="44" eb="46">
      <t>シュウリョウ</t>
    </rPh>
    <rPh sb="46" eb="48">
      <t>ミコ</t>
    </rPh>
    <phoneticPr fontId="5"/>
  </si>
  <si>
    <t>その他</t>
    <rPh sb="2" eb="3">
      <t>タ</t>
    </rPh>
    <phoneticPr fontId="5"/>
  </si>
  <si>
    <t>専門分野</t>
    <rPh sb="0" eb="2">
      <t>センモン</t>
    </rPh>
    <rPh sb="2" eb="4">
      <t>ブンヤ</t>
    </rPh>
    <phoneticPr fontId="5"/>
  </si>
  <si>
    <t>　50文字以下/行</t>
    <rPh sb="3" eb="7">
      <t>モジイカ</t>
    </rPh>
    <rPh sb="8" eb="9">
      <t>ギョウ</t>
    </rPh>
    <phoneticPr fontId="5"/>
  </si>
  <si>
    <t>所属学会</t>
    <rPh sb="0" eb="2">
      <t>ショゾク</t>
    </rPh>
    <rPh sb="2" eb="4">
      <t>ガッカイ</t>
    </rPh>
    <phoneticPr fontId="5"/>
  </si>
  <si>
    <t>既知の本会会員名</t>
    <rPh sb="0" eb="2">
      <t>キチ</t>
    </rPh>
    <rPh sb="3" eb="5">
      <t>ホンカイ</t>
    </rPh>
    <rPh sb="5" eb="7">
      <t>カイイン</t>
    </rPh>
    <rPh sb="7" eb="8">
      <t>メイ</t>
    </rPh>
    <phoneticPr fontId="5"/>
  </si>
  <si>
    <t>著書名・論文名等</t>
  </si>
  <si>
    <t>当協会を知ったきっかけ</t>
    <rPh sb="0" eb="3">
      <t>トウキョウカイ</t>
    </rPh>
    <rPh sb="4" eb="5">
      <t>シ</t>
    </rPh>
    <phoneticPr fontId="5"/>
  </si>
  <si>
    <t>入会動機</t>
    <rPh sb="0" eb="2">
      <t>ニュウカイ</t>
    </rPh>
    <rPh sb="2" eb="4">
      <t>ドウキ</t>
    </rPh>
    <phoneticPr fontId="5"/>
  </si>
  <si>
    <t>連絡事項</t>
    <rPh sb="0" eb="2">
      <t>レンラク</t>
    </rPh>
    <rPh sb="2" eb="4">
      <t>ジコウ</t>
    </rPh>
    <phoneticPr fontId="5"/>
  </si>
  <si>
    <t>受付番号</t>
    <rPh sb="0" eb="4">
      <t>ウケツケバンゴウ</t>
    </rPh>
    <phoneticPr fontId="5"/>
  </si>
  <si>
    <t>申込先：</t>
    <phoneticPr fontId="5"/>
  </si>
  <si>
    <t>日本TRIZ協会　事務局　　</t>
    <phoneticPr fontId="5"/>
  </si>
  <si>
    <t>・同時に会員登録をする方は、会員登録等手続きのためのパートにも記入をお願いします</t>
    <rPh sb="1" eb="3">
      <t>ドウジ</t>
    </rPh>
    <rPh sb="4" eb="8">
      <t>カイイントウロク</t>
    </rPh>
    <rPh sb="11" eb="12">
      <t>カタ</t>
    </rPh>
    <rPh sb="31" eb="33">
      <t>キニュウ</t>
    </rPh>
    <rPh sb="35" eb="36">
      <t>ネガ</t>
    </rPh>
    <phoneticPr fontId="5"/>
  </si>
  <si>
    <t>連絡先　住所等</t>
    <rPh sb="0" eb="3">
      <t>レンラクサキ</t>
    </rPh>
    <rPh sb="4" eb="6">
      <t>ジュウショ</t>
    </rPh>
    <rPh sb="6" eb="7">
      <t>トウ</t>
    </rPh>
    <phoneticPr fontId="5"/>
  </si>
  <si>
    <t>　（都道府県）</t>
    <rPh sb="2" eb="6">
      <t>トドウフケン</t>
    </rPh>
    <phoneticPr fontId="5"/>
  </si>
  <si>
    <t>↓回答</t>
    <rPh sb="1" eb="3">
      <t>カイトウ</t>
    </rPh>
    <phoneticPr fontId="5"/>
  </si>
  <si>
    <t>申し込む</t>
    <rPh sb="0" eb="1">
      <t>モウ</t>
    </rPh>
    <rPh sb="2" eb="3">
      <t>コ</t>
    </rPh>
    <phoneticPr fontId="5"/>
  </si>
  <si>
    <t>申し込まない</t>
    <rPh sb="0" eb="1">
      <t>モウ</t>
    </rPh>
    <rPh sb="2" eb="3">
      <t>コ</t>
    </rPh>
    <phoneticPr fontId="5"/>
  </si>
  <si>
    <t>会員等の区分</t>
    <rPh sb="0" eb="2">
      <t>カイイン</t>
    </rPh>
    <rPh sb="2" eb="3">
      <t>ナド</t>
    </rPh>
    <rPh sb="4" eb="6">
      <t>クブン</t>
    </rPh>
    <phoneticPr fontId="5"/>
  </si>
  <si>
    <t>協賛団体／後援団体</t>
    <rPh sb="0" eb="2">
      <t>キョウサン</t>
    </rPh>
    <rPh sb="2" eb="4">
      <t>ダンタイ</t>
    </rPh>
    <rPh sb="5" eb="9">
      <t>コウエンダンタイ</t>
    </rPh>
    <phoneticPr fontId="5"/>
  </si>
  <si>
    <t>**</t>
    <phoneticPr fontId="5"/>
  </si>
  <si>
    <t>早割り期限</t>
    <rPh sb="0" eb="2">
      <t>ハヤワ</t>
    </rPh>
    <rPh sb="3" eb="5">
      <t>キゲン</t>
    </rPh>
    <phoneticPr fontId="5"/>
  </si>
  <si>
    <t>　早割り</t>
    <rPh sb="1" eb="3">
      <t>ハヤワ</t>
    </rPh>
    <phoneticPr fontId="5"/>
  </si>
  <si>
    <t>　参加費等見積額</t>
    <rPh sb="1" eb="5">
      <t>サンカヒトウ</t>
    </rPh>
    <rPh sb="5" eb="8">
      <t>ミツモリガク</t>
    </rPh>
    <phoneticPr fontId="5"/>
  </si>
  <si>
    <t>アンケート</t>
    <phoneticPr fontId="5"/>
  </si>
  <si>
    <t>選択肢から番号を選択して回答欄に記入してください</t>
    <rPh sb="0" eb="3">
      <t>センタクシ</t>
    </rPh>
    <rPh sb="5" eb="7">
      <t>バンゴウ</t>
    </rPh>
    <rPh sb="8" eb="10">
      <t>センタク</t>
    </rPh>
    <rPh sb="12" eb="15">
      <t>カイトウラン</t>
    </rPh>
    <rPh sb="16" eb="18">
      <t>キニュウ</t>
    </rPh>
    <phoneticPr fontId="5"/>
  </si>
  <si>
    <t>選択範囲の整数</t>
    <rPh sb="0" eb="4">
      <t>センタクハンイ</t>
    </rPh>
    <rPh sb="5" eb="7">
      <t>セイスウ</t>
    </rPh>
    <phoneticPr fontId="5"/>
  </si>
  <si>
    <t>開催情報をどこで？</t>
    <rPh sb="0" eb="2">
      <t>カイサイ</t>
    </rPh>
    <rPh sb="2" eb="4">
      <t>ジョウホウ</t>
    </rPh>
    <phoneticPr fontId="5"/>
  </si>
  <si>
    <t xml:space="preserve"> １：協会HP、 ２：その他HP、 ３：知人の紹介、 ４：社内の推薦、 ５：その他</t>
  </si>
  <si>
    <t>1--5</t>
    <phoneticPr fontId="5"/>
  </si>
  <si>
    <t>参加履歴</t>
    <rPh sb="0" eb="2">
      <t>サンカ</t>
    </rPh>
    <rPh sb="2" eb="4">
      <t>リレキ</t>
    </rPh>
    <phoneticPr fontId="5"/>
  </si>
  <si>
    <t xml:space="preserve"> １：初めて、 ２：2～5：回目、 ３：6回以上、 ４：全回参加</t>
    <rPh sb="3" eb="4">
      <t>ハジ</t>
    </rPh>
    <rPh sb="14" eb="16">
      <t>カイメ</t>
    </rPh>
    <rPh sb="21" eb="24">
      <t>カイイジョウ</t>
    </rPh>
    <rPh sb="28" eb="29">
      <t>ゼン</t>
    </rPh>
    <rPh sb="29" eb="30">
      <t>カイ</t>
    </rPh>
    <rPh sb="30" eb="32">
      <t>サンカ</t>
    </rPh>
    <phoneticPr fontId="5"/>
  </si>
  <si>
    <t>1--4</t>
    <phoneticPr fontId="5"/>
  </si>
  <si>
    <t>企業/団体の規模</t>
    <rPh sb="0" eb="2">
      <t>キギョウ</t>
    </rPh>
    <rPh sb="3" eb="5">
      <t>ダンタイ</t>
    </rPh>
    <rPh sb="6" eb="8">
      <t>キボ</t>
    </rPh>
    <phoneticPr fontId="5"/>
  </si>
  <si>
    <t xml:space="preserve"> １：＞2000人、 ２：＞1000人、 ３：＞500人、 ４：＞100人、 ５：その他</t>
    <phoneticPr fontId="5"/>
  </si>
  <si>
    <t>職種</t>
    <rPh sb="0" eb="2">
      <t>ショクシュ</t>
    </rPh>
    <phoneticPr fontId="5"/>
  </si>
  <si>
    <t xml:space="preserve"> １：研究・開発、 ２：設計・生産、 ３：知財、 ４：管理、 ５：その他</t>
    <rPh sb="3" eb="5">
      <t>ケンキュウ</t>
    </rPh>
    <rPh sb="6" eb="8">
      <t>カイハツ</t>
    </rPh>
    <rPh sb="12" eb="14">
      <t>セッケイ</t>
    </rPh>
    <rPh sb="15" eb="17">
      <t>セイサン</t>
    </rPh>
    <rPh sb="21" eb="23">
      <t>チザイ</t>
    </rPh>
    <rPh sb="27" eb="29">
      <t>カンリ</t>
    </rPh>
    <rPh sb="35" eb="36">
      <t>タ</t>
    </rPh>
    <phoneticPr fontId="5"/>
  </si>
  <si>
    <t>立場</t>
    <rPh sb="0" eb="2">
      <t>タチバ</t>
    </rPh>
    <phoneticPr fontId="5"/>
  </si>
  <si>
    <t xml:space="preserve"> １：役員クラス、 ２：部長クラス、 ３：課長クラス、 ４：係長・主任クラス、 ５：一般、 ６：その他</t>
    <rPh sb="3" eb="5">
      <t>ヤクイン</t>
    </rPh>
    <rPh sb="12" eb="14">
      <t>ブチョウ</t>
    </rPh>
    <rPh sb="21" eb="23">
      <t>カチョウ</t>
    </rPh>
    <rPh sb="30" eb="32">
      <t>カカリチョウ</t>
    </rPh>
    <rPh sb="33" eb="35">
      <t>シュニン</t>
    </rPh>
    <rPh sb="42" eb="44">
      <t>イッパン</t>
    </rPh>
    <rPh sb="50" eb="51">
      <t>タ</t>
    </rPh>
    <phoneticPr fontId="5"/>
  </si>
  <si>
    <t>1--6</t>
    <phoneticPr fontId="5"/>
  </si>
  <si>
    <t>TRIZへの関わり</t>
    <rPh sb="6" eb="7">
      <t>カカ</t>
    </rPh>
    <phoneticPr fontId="5"/>
  </si>
  <si>
    <t xml:space="preserve"> １：自身で活用、 ２：推進、 ３：教育、 ４：その他</t>
    <phoneticPr fontId="5"/>
  </si>
  <si>
    <t>活用経験</t>
    <rPh sb="0" eb="2">
      <t>カツヨウ</t>
    </rPh>
    <rPh sb="2" eb="4">
      <t>ケイケン</t>
    </rPh>
    <phoneticPr fontId="5"/>
  </si>
  <si>
    <t xml:space="preserve"> １：これから、 ２：1年未満、 ３：2年未満、 ４：2～4年、 ５：5年以上</t>
    <rPh sb="12" eb="13">
      <t>ネン</t>
    </rPh>
    <rPh sb="13" eb="15">
      <t>ミマン</t>
    </rPh>
    <rPh sb="20" eb="21">
      <t>ネン</t>
    </rPh>
    <rPh sb="21" eb="23">
      <t>ミマン</t>
    </rPh>
    <rPh sb="30" eb="31">
      <t>ネン</t>
    </rPh>
    <rPh sb="36" eb="37">
      <t>ネン</t>
    </rPh>
    <rPh sb="37" eb="39">
      <t>イジョウ</t>
    </rPh>
    <phoneticPr fontId="5"/>
  </si>
  <si>
    <t>推進方法</t>
    <rPh sb="0" eb="2">
      <t>スイシン</t>
    </rPh>
    <rPh sb="2" eb="4">
      <t>ホウホウ</t>
    </rPh>
    <phoneticPr fontId="5"/>
  </si>
  <si>
    <t xml:space="preserve"> １：全社的、 ２：部門単位、 ３：有志、 ４：母体なし、 ５：その他</t>
    <rPh sb="3" eb="6">
      <t>ゼンシャテキ</t>
    </rPh>
    <rPh sb="10" eb="12">
      <t>ブモン</t>
    </rPh>
    <rPh sb="12" eb="14">
      <t>タンイ</t>
    </rPh>
    <rPh sb="18" eb="20">
      <t>ユウシ</t>
    </rPh>
    <rPh sb="24" eb="26">
      <t>ボタイ</t>
    </rPh>
    <rPh sb="34" eb="35">
      <t>タ</t>
    </rPh>
    <phoneticPr fontId="5"/>
  </si>
  <si>
    <t>通信欄　・ご要望など</t>
    <rPh sb="0" eb="3">
      <t>ツウシンラン</t>
    </rPh>
    <rPh sb="6" eb="8">
      <t>ヨウボウ</t>
    </rPh>
    <phoneticPr fontId="5"/>
  </si>
  <si>
    <t>開催日時　</t>
    <rPh sb="0" eb="2">
      <t>カイサイ</t>
    </rPh>
    <rPh sb="2" eb="4">
      <t>ニチジ</t>
    </rPh>
    <phoneticPr fontId="5"/>
  </si>
  <si>
    <t>退会連絡（入会しない）</t>
    <rPh sb="0" eb="2">
      <t>タイカイ</t>
    </rPh>
    <rPh sb="2" eb="4">
      <t>レンラク</t>
    </rPh>
    <phoneticPr fontId="5"/>
  </si>
  <si>
    <t>学生会員（社会人学生は対象外）</t>
    <rPh sb="0" eb="2">
      <t>ガクセイ</t>
    </rPh>
    <rPh sb="2" eb="4">
      <t>カイイン</t>
    </rPh>
    <phoneticPr fontId="5"/>
  </si>
  <si>
    <t>　・入力するセルへの移動には tab キーや矢印キーを使うなどしてください</t>
    <rPh sb="2" eb="4">
      <t>ニュウリョク</t>
    </rPh>
    <rPh sb="10" eb="12">
      <t>イドウ</t>
    </rPh>
    <rPh sb="22" eb="24">
      <t>ヤジルシ</t>
    </rPh>
    <rPh sb="27" eb="28">
      <t>ツカ</t>
    </rPh>
    <phoneticPr fontId="3"/>
  </si>
  <si>
    <r>
      <t>・この書式をご送付いただく際には、ファイル名にご自身の＜</t>
    </r>
    <r>
      <rPr>
        <u/>
        <sz val="11"/>
        <rFont val="Meiryo UI"/>
        <family val="3"/>
        <charset val="128"/>
      </rPr>
      <t>姓名を</t>
    </r>
    <r>
      <rPr>
        <sz val="11"/>
        <rFont val="Meiryo UI"/>
        <family val="3"/>
        <charset val="128"/>
      </rPr>
      <t>＞含めて記してください</t>
    </r>
    <rPh sb="3" eb="5">
      <t>ショシキ</t>
    </rPh>
    <rPh sb="21" eb="22">
      <t>メイ</t>
    </rPh>
    <rPh sb="24" eb="26">
      <t>ジシン</t>
    </rPh>
    <rPh sb="28" eb="30">
      <t>セイメイ</t>
    </rPh>
    <rPh sb="32" eb="33">
      <t>フク</t>
    </rPh>
    <rPh sb="35" eb="36">
      <t>シル</t>
    </rPh>
    <phoneticPr fontId="3"/>
  </si>
  <si>
    <t>・会員登録等並びにTRIZシンポジウム参加申し込み等について、後日関係事項のご案内をさせていただきます</t>
    <rPh sb="1" eb="5">
      <t>カイイントウロク</t>
    </rPh>
    <rPh sb="5" eb="7">
      <t>トウナラ</t>
    </rPh>
    <rPh sb="19" eb="22">
      <t>サンカモウ</t>
    </rPh>
    <rPh sb="23" eb="24">
      <t>コ</t>
    </rPh>
    <rPh sb="25" eb="26">
      <t>トウ</t>
    </rPh>
    <rPh sb="31" eb="33">
      <t>ゴジツ</t>
    </rPh>
    <rPh sb="33" eb="37">
      <t>カンケイジコウ</t>
    </rPh>
    <rPh sb="39" eb="41">
      <t>アンナイ</t>
    </rPh>
    <phoneticPr fontId="5"/>
  </si>
  <si>
    <t>・協会の都合によりご案内が遅くなることがありますので、ご了承願います</t>
    <rPh sb="1" eb="3">
      <t>キョウカイ</t>
    </rPh>
    <rPh sb="4" eb="6">
      <t>ツゴウ</t>
    </rPh>
    <rPh sb="10" eb="12">
      <t>アンナイ</t>
    </rPh>
    <rPh sb="13" eb="14">
      <t>オソ</t>
    </rPh>
    <rPh sb="28" eb="30">
      <t>リョウショウ</t>
    </rPh>
    <rPh sb="30" eb="31">
      <t>ネガ</t>
    </rPh>
    <phoneticPr fontId="5"/>
  </si>
  <si>
    <t>入会金+年会費</t>
    <rPh sb="0" eb="3">
      <t>ニュウカイキン</t>
    </rPh>
    <rPh sb="4" eb="7">
      <t>ネンカイヒ</t>
    </rPh>
    <phoneticPr fontId="5"/>
  </si>
  <si>
    <t>（非会員）一般</t>
    <rPh sb="5" eb="7">
      <t>イッパン</t>
    </rPh>
    <phoneticPr fontId="5"/>
  </si>
  <si>
    <t>（非会員）学生（社会人学生は対象外）</t>
    <rPh sb="5" eb="7">
      <t>ガクセイ</t>
    </rPh>
    <phoneticPr fontId="5"/>
  </si>
  <si>
    <t>・シンポジウムで発表する方（代表者1名）は会員であることが必要です</t>
    <rPh sb="8" eb="10">
      <t>ハッピョウ</t>
    </rPh>
    <rPh sb="12" eb="13">
      <t>カタ</t>
    </rPh>
    <rPh sb="14" eb="17">
      <t>ダイヒョウシャ</t>
    </rPh>
    <rPh sb="18" eb="19">
      <t>メイ</t>
    </rPh>
    <rPh sb="21" eb="23">
      <t>カイイン</t>
    </rPh>
    <rPh sb="29" eb="31">
      <t>ヒツヨウ</t>
    </rPh>
    <phoneticPr fontId="5"/>
  </si>
  <si>
    <t>修正等あり</t>
    <rPh sb="0" eb="3">
      <t>シュウセイトウ</t>
    </rPh>
    <phoneticPr fontId="5"/>
  </si>
  <si>
    <t>HP-no</t>
    <phoneticPr fontId="3"/>
  </si>
  <si>
    <t>シニアの基準</t>
    <rPh sb="4" eb="6">
      <t>キジュン</t>
    </rPh>
    <phoneticPr fontId="3"/>
  </si>
  <si>
    <t>日本TRIZ協会から</t>
    <rPh sb="0" eb="2">
      <t>ニホン</t>
    </rPh>
    <rPh sb="6" eb="8">
      <t>キョウカイ</t>
    </rPh>
    <phoneticPr fontId="5"/>
  </si>
  <si>
    <t>対象年度</t>
    <rPh sb="0" eb="4">
      <t>タイショウネンド</t>
    </rPh>
    <phoneticPr fontId="5"/>
  </si>
  <si>
    <t>シンポジウム第xx回</t>
    <rPh sb="6" eb="7">
      <t>ダイ</t>
    </rPh>
    <rPh sb="9" eb="10">
      <t>カイ</t>
    </rPh>
    <phoneticPr fontId="5"/>
  </si>
  <si>
    <t>年度開始日</t>
    <rPh sb="0" eb="5">
      <t>ネンドカイシビ</t>
    </rPh>
    <phoneticPr fontId="5"/>
  </si>
  <si>
    <t>年度開始日前日</t>
    <rPh sb="0" eb="5">
      <t>ネンドカイシビ</t>
    </rPh>
    <rPh sb="5" eb="7">
      <t>ゼンジツ</t>
    </rPh>
    <phoneticPr fontId="5"/>
  </si>
  <si>
    <t>発表者募集開始</t>
    <rPh sb="0" eb="7">
      <t>ハッピョウシャボシュウカイシ</t>
    </rPh>
    <phoneticPr fontId="5"/>
  </si>
  <si>
    <t>発表申込期限</t>
    <rPh sb="0" eb="3">
      <t>ハッピョウモウ</t>
    </rPh>
    <rPh sb="3" eb="4">
      <t>コ</t>
    </rPh>
    <rPh sb="4" eb="6">
      <t>キゲン</t>
    </rPh>
    <phoneticPr fontId="5"/>
  </si>
  <si>
    <t>参加申込締切　</t>
    <rPh sb="0" eb="2">
      <t>サンカ</t>
    </rPh>
    <rPh sb="2" eb="3">
      <t>モウ</t>
    </rPh>
    <rPh sb="3" eb="4">
      <t>コ</t>
    </rPh>
    <rPh sb="4" eb="5">
      <t>シ</t>
    </rPh>
    <rPh sb="5" eb="6">
      <t>キ</t>
    </rPh>
    <phoneticPr fontId="5"/>
  </si>
  <si>
    <t>申込先メールアドレス</t>
    <rPh sb="0" eb="3">
      <t>モウシコミサキ</t>
    </rPh>
    <phoneticPr fontId="5"/>
  </si>
  <si>
    <t>記入例</t>
    <rPh sb="0" eb="3">
      <t>キニュウレイ</t>
    </rPh>
    <phoneticPr fontId="5"/>
  </si>
  <si>
    <t>会員登録連絡期限</t>
    <rPh sb="0" eb="4">
      <t>カイイントウロク</t>
    </rPh>
    <rPh sb="4" eb="8">
      <t>レンラクキゲン</t>
    </rPh>
    <phoneticPr fontId="5"/>
  </si>
  <si>
    <t>早割申込期限</t>
    <rPh sb="0" eb="2">
      <t>ハヤワ</t>
    </rPh>
    <rPh sb="2" eb="4">
      <t>モウシコミ</t>
    </rPh>
    <rPh sb="4" eb="6">
      <t>キゲン</t>
    </rPh>
    <phoneticPr fontId="5"/>
  </si>
  <si>
    <t>受付開始基準</t>
    <rPh sb="0" eb="2">
      <t>ウケツケ</t>
    </rPh>
    <rPh sb="2" eb="4">
      <t>カイシ</t>
    </rPh>
    <rPh sb="4" eb="6">
      <t>キジュン</t>
    </rPh>
    <phoneticPr fontId="5"/>
  </si>
  <si>
    <t>項目</t>
    <rPh sb="0" eb="2">
      <t>コウモク</t>
    </rPh>
    <phoneticPr fontId="5"/>
  </si>
  <si>
    <r>
      <rPr>
        <sz val="11"/>
        <color rgb="FFFF0000"/>
        <rFont val="Meiryo UI"/>
        <family val="3"/>
        <charset val="128"/>
      </rPr>
      <t>登録事項の変更</t>
    </r>
    <r>
      <rPr>
        <sz val="11"/>
        <rFont val="Meiryo UI"/>
        <family val="3"/>
        <charset val="128"/>
      </rPr>
      <t>あり</t>
    </r>
    <rPh sb="0" eb="2">
      <t>トウロク</t>
    </rPh>
    <rPh sb="2" eb="4">
      <t>ジコウ</t>
    </rPh>
    <rPh sb="5" eb="7">
      <t>ヘンコウ</t>
    </rPh>
    <phoneticPr fontId="5"/>
  </si>
  <si>
    <t>シニア判定基準日</t>
    <rPh sb="3" eb="5">
      <t>ハンテイ</t>
    </rPh>
    <rPh sb="5" eb="7">
      <t>キジュン</t>
    </rPh>
    <rPh sb="7" eb="8">
      <t>ビ</t>
    </rPh>
    <phoneticPr fontId="5"/>
  </si>
  <si>
    <t>シニア判定基準日</t>
    <rPh sb="3" eb="8">
      <t>ハンテイキジュンビ</t>
    </rPh>
    <phoneticPr fontId="5"/>
  </si>
  <si>
    <t>引用</t>
    <rPh sb="0" eb="2">
      <t>インヨウ</t>
    </rPh>
    <phoneticPr fontId="5"/>
  </si>
  <si>
    <t>この書式の</t>
    <rPh sb="2" eb="4">
      <t>ショシキ</t>
    </rPh>
    <phoneticPr fontId="5"/>
  </si>
  <si>
    <t>　　連絡先： info@triz-japan.org</t>
    <phoneticPr fontId="5"/>
  </si>
  <si>
    <t>［F7］キーを押すと全角カタカナに変換されます</t>
  </si>
  <si>
    <t>入会金（税込</t>
    <rPh sb="0" eb="3">
      <t>ニュウカイキン</t>
    </rPh>
    <rPh sb="4" eb="6">
      <t>ゼイコ</t>
    </rPh>
    <phoneticPr fontId="5"/>
  </si>
  <si>
    <t>年会費（税込</t>
    <rPh sb="0" eb="3">
      <t>ネンカイヒ</t>
    </rPh>
    <rPh sb="4" eb="6">
      <t>ゼイコミ</t>
    </rPh>
    <phoneticPr fontId="5"/>
  </si>
  <si>
    <t>10,000/口</t>
    <rPh sb="7" eb="8">
      <t>クチ</t>
    </rPh>
    <phoneticPr fontId="5"/>
  </si>
  <si>
    <t>**：　運営関係者</t>
    <rPh sb="4" eb="6">
      <t>ウンエイ</t>
    </rPh>
    <rPh sb="6" eb="9">
      <t>カンケイシャ</t>
    </rPh>
    <phoneticPr fontId="5"/>
  </si>
  <si>
    <t>ここに団体名を記入してください</t>
    <rPh sb="3" eb="6">
      <t>ダンタイメイ</t>
    </rPh>
    <rPh sb="7" eb="9">
      <t>キニュウ</t>
    </rPh>
    <phoneticPr fontId="3"/>
  </si>
  <si>
    <t>〒000-0000</t>
    <phoneticPr fontId="5"/>
  </si>
  <si>
    <t>賛助口数を記入してください　→　</t>
    <rPh sb="0" eb="4">
      <t>サンジョクチスウ</t>
    </rPh>
    <rPh sb="5" eb="7">
      <t>キニュウ</t>
    </rPh>
    <phoneticPr fontId="3"/>
  </si>
  <si>
    <t>優先連絡先／address</t>
    <rPh sb="0" eb="5">
      <t>ユウセンレンラクサキ</t>
    </rPh>
    <phoneticPr fontId="5"/>
  </si>
  <si>
    <t>・自宅メールアドレス</t>
    <rPh sb="1" eb="3">
      <t>ジタク</t>
    </rPh>
    <phoneticPr fontId="3"/>
  </si>
  <si>
    <t>連絡内容</t>
    <rPh sb="0" eb="4">
      <t>レンラクナイヨウ</t>
    </rPh>
    <phoneticPr fontId="3"/>
  </si>
  <si>
    <t>会員種別</t>
    <rPh sb="0" eb="4">
      <t>カイインシュベツ</t>
    </rPh>
    <phoneticPr fontId="3"/>
  </si>
  <si>
    <t>・勤務先等メールアドレス</t>
    <rPh sb="1" eb="5">
      <t>キンムサキトウ</t>
    </rPh>
    <phoneticPr fontId="3"/>
  </si>
  <si>
    <t>会員登録等</t>
    <rPh sb="0" eb="4">
      <t>カイイントウロク</t>
    </rPh>
    <rPh sb="4" eb="5">
      <t>トウ</t>
    </rPh>
    <phoneticPr fontId="3"/>
  </si>
  <si>
    <t>シンポジウム参加等</t>
    <rPh sb="6" eb="8">
      <t>サンカ</t>
    </rPh>
    <rPh sb="8" eb="9">
      <t>トウ</t>
    </rPh>
    <phoneticPr fontId="3"/>
  </si>
  <si>
    <t xml:space="preserve"> =C44</t>
    <phoneticPr fontId="3"/>
  </si>
  <si>
    <t xml:space="preserve"> =E167</t>
    <phoneticPr fontId="3"/>
  </si>
  <si>
    <t>協会確認</t>
    <rPh sb="0" eb="2">
      <t>キョウカイ</t>
    </rPh>
    <rPh sb="2" eb="4">
      <t>カクニン</t>
    </rPh>
    <phoneticPr fontId="5"/>
  </si>
  <si>
    <t>（シンポジウム参加申込兼入会・登録関係書式）　　</t>
    <rPh sb="7" eb="9">
      <t>サンカ</t>
    </rPh>
    <rPh sb="9" eb="11">
      <t>モウシコミ</t>
    </rPh>
    <rPh sb="11" eb="12">
      <t>ケン</t>
    </rPh>
    <rPh sb="12" eb="14">
      <t>ニュウカイ</t>
    </rPh>
    <rPh sb="15" eb="21">
      <t>トウロクカンケイショシキ</t>
    </rPh>
    <phoneticPr fontId="5"/>
  </si>
  <si>
    <t>・本書式に記入いただいた情報については、当協会によるサービスや情報の提供、本人確認、事業活動に関する調査、統計的な分析、各種取引の円滑な履行、協会からのご案内等のために利用させていただくことがあります</t>
    <rPh sb="79" eb="80">
      <t>トウ</t>
    </rPh>
    <phoneticPr fontId="5"/>
  </si>
  <si>
    <t>=7000+0+3300+200（学生会員として入会、年会費、参加費の合計+200）</t>
    <rPh sb="17" eb="19">
      <t>ガクセイ</t>
    </rPh>
    <phoneticPr fontId="5"/>
  </si>
  <si>
    <t xml:space="preserve">ー </t>
  </si>
  <si>
    <t>まで</t>
    <phoneticPr fontId="5"/>
  </si>
  <si>
    <t>から</t>
    <phoneticPr fontId="5"/>
  </si>
  <si>
    <t>よりも前</t>
    <rPh sb="3" eb="4">
      <t>マエ</t>
    </rPh>
    <phoneticPr fontId="5"/>
  </si>
  <si>
    <t>　・交流会はシンポジウムのプログラムに含まれます</t>
    <rPh sb="2" eb="5">
      <t>コウリュウカイ</t>
    </rPh>
    <rPh sb="19" eb="20">
      <t>フク</t>
    </rPh>
    <phoneticPr fontId="5"/>
  </si>
  <si>
    <r>
      <t>（会員登録関係）　NPO法人日本TRIZ協会　入会申込/継続/休会/退会届出/</t>
    </r>
    <r>
      <rPr>
        <b/>
        <sz val="11"/>
        <color rgb="FFFF0000"/>
        <rFont val="Meiryo UI"/>
        <family val="3"/>
        <charset val="128"/>
      </rPr>
      <t>登録事項の変更</t>
    </r>
    <rPh sb="12" eb="14">
      <t>ホウジン</t>
    </rPh>
    <rPh sb="14" eb="16">
      <t>ニホン</t>
    </rPh>
    <rPh sb="20" eb="22">
      <t>キョウカイ</t>
    </rPh>
    <rPh sb="23" eb="25">
      <t>ニュウカイ</t>
    </rPh>
    <rPh sb="25" eb="27">
      <t>モウシコミ</t>
    </rPh>
    <rPh sb="28" eb="30">
      <t>ケイゾク</t>
    </rPh>
    <rPh sb="31" eb="33">
      <t>キュウカイ</t>
    </rPh>
    <rPh sb="34" eb="36">
      <t>タイカイ</t>
    </rPh>
    <rPh sb="36" eb="37">
      <t>トドケ</t>
    </rPh>
    <rPh sb="37" eb="38">
      <t>デ</t>
    </rPh>
    <phoneticPr fontId="5"/>
  </si>
  <si>
    <t>申し込む</t>
  </si>
  <si>
    <t>2025年9月4日(木)～5日(金) (2日間)</t>
    <phoneticPr fontId="3"/>
  </si>
  <si>
    <t>　　連絡先： 21_sympo@triz-japan.org</t>
    <phoneticPr fontId="5"/>
  </si>
  <si>
    <t>下記からいずれか該当するもの１つ（と発表する／しない）をその右側欄に申告してください</t>
    <rPh sb="0" eb="2">
      <t>カキ</t>
    </rPh>
    <rPh sb="8" eb="10">
      <t>ガイトウ</t>
    </rPh>
    <rPh sb="18" eb="20">
      <t>ハッピョウ</t>
    </rPh>
    <rPh sb="30" eb="33">
      <t>ミギガワラン</t>
    </rPh>
    <rPh sb="34" eb="36">
      <t>シンコク</t>
    </rPh>
    <phoneticPr fontId="5"/>
  </si>
  <si>
    <t>=18000（正会員の参加費と同額）</t>
    <rPh sb="7" eb="10">
      <t>セイカイイン</t>
    </rPh>
    <rPh sb="11" eb="14">
      <t>サンカヒ</t>
    </rPh>
    <rPh sb="15" eb="17">
      <t>ドウガク</t>
    </rPh>
    <phoneticPr fontId="5"/>
  </si>
  <si>
    <t>=18000+3000+8800+200（正会員として入会、年会費、参加費の合計+200）</t>
    <rPh sb="27" eb="29">
      <t>ニュウカイ</t>
    </rPh>
    <rPh sb="30" eb="33">
      <t>ネンカイヒ</t>
    </rPh>
    <rPh sb="38" eb="40">
      <t>ゴウケイ</t>
    </rPh>
    <phoneticPr fontId="5"/>
  </si>
  <si>
    <t>発表者割引</t>
    <rPh sb="0" eb="3">
      <t>ハッピョウシャ</t>
    </rPh>
    <rPh sb="3" eb="5">
      <t>ワリビキ</t>
    </rPh>
    <phoneticPr fontId="3"/>
  </si>
  <si>
    <t>○正会員として発表する（割引あり）○</t>
  </si>
  <si>
    <t>○学生会員として発表者する○</t>
    <phoneticPr fontId="3"/>
  </si>
  <si>
    <t>○シニア会員として発表する○</t>
    <phoneticPr fontId="3"/>
  </si>
  <si>
    <t xml:space="preserve"> =CONCAT(D171,E171)</t>
    <phoneticPr fontId="3"/>
  </si>
  <si>
    <t>申告なし</t>
  </si>
  <si>
    <t>シンポジウム参加者募集開始</t>
    <rPh sb="6" eb="8">
      <t>サンカ</t>
    </rPh>
    <rPh sb="8" eb="9">
      <t>シャ</t>
    </rPh>
    <rPh sb="9" eb="11">
      <t>ボシュウ</t>
    </rPh>
    <rPh sb="11" eb="13">
      <t>カイシ</t>
    </rPh>
    <phoneticPr fontId="5"/>
  </si>
  <si>
    <t>受付開始（発表申込／参加申込）</t>
    <rPh sb="0" eb="4">
      <t>ウケツケカイシ</t>
    </rPh>
    <rPh sb="5" eb="9">
      <t>ハッピョウモウシコ</t>
    </rPh>
    <rPh sb="10" eb="14">
      <t>サンカモウシコミ</t>
    </rPh>
    <phoneticPr fontId="3"/>
  </si>
  <si>
    <t>set</t>
    <phoneticPr fontId="5"/>
  </si>
  <si>
    <t>被引用内容</t>
    <rPh sb="0" eb="1">
      <t>ヒ</t>
    </rPh>
    <rPh sb="1" eb="5">
      <t>インヨウナイヨウ</t>
    </rPh>
    <phoneticPr fontId="5"/>
  </si>
  <si>
    <t>運営関係者以外への転送厳禁</t>
    <rPh sb="0" eb="2">
      <t>ウンエイ</t>
    </rPh>
    <rPh sb="2" eb="5">
      <t>カンケイシャ</t>
    </rPh>
    <rPh sb="5" eb="7">
      <t>イガイ</t>
    </rPh>
    <rPh sb="9" eb="13">
      <t>テンソウゲンキン</t>
    </rPh>
    <phoneticPr fontId="3"/>
  </si>
  <si>
    <t>選択引用</t>
    <rPh sb="0" eb="4">
      <t>センタクインヨウ</t>
    </rPh>
    <phoneticPr fontId="5"/>
  </si>
  <si>
    <t>発表申込みと参加申込とを選択して基準日を引用</t>
    <rPh sb="0" eb="4">
      <t>ハッピョウモウシコ</t>
    </rPh>
    <rPh sb="6" eb="10">
      <t>サンカモウシコミ</t>
    </rPh>
    <rPh sb="12" eb="14">
      <t>センタク</t>
    </rPh>
    <rPh sb="16" eb="19">
      <t>キジュンビ</t>
    </rPh>
    <rPh sb="20" eb="22">
      <t>インヨウ</t>
    </rPh>
    <phoneticPr fontId="5"/>
  </si>
  <si>
    <t>区分ごとの参加費</t>
    <rPh sb="0" eb="2">
      <t>クブン</t>
    </rPh>
    <rPh sb="5" eb="8">
      <t>サンカヒ</t>
    </rPh>
    <phoneticPr fontId="5"/>
  </si>
  <si>
    <t>運営関係者はこちらを選択も可　→　</t>
    <rPh sb="0" eb="2">
      <t>ウンエイ</t>
    </rPh>
    <rPh sb="2" eb="5">
      <t>カンケイシャ</t>
    </rPh>
    <rPh sb="10" eb="12">
      <t>センタク</t>
    </rPh>
    <rPh sb="13" eb="14">
      <t>カ</t>
    </rPh>
    <phoneticPr fontId="5"/>
  </si>
  <si>
    <t>　　連絡先： info@triz-japan.org</t>
  </si>
  <si>
    <t>000-0000</t>
    <phoneticPr fontId="3"/>
  </si>
  <si>
    <t>　郵便番号・入力例： 000-0000 （半角）</t>
    <rPh sb="1" eb="5">
      <t>ユウビンバンゴウ</t>
    </rPh>
    <rPh sb="6" eb="8">
      <t>ニュウリョク</t>
    </rPh>
    <rPh sb="8" eb="9">
      <t>レイ</t>
    </rPh>
    <rPh sb="21" eb="23">
      <t>ハンカク</t>
    </rPh>
    <phoneticPr fontId="5"/>
  </si>
  <si>
    <t>ご請求の連絡は6月半ば以降になります</t>
    <rPh sb="1" eb="3">
      <t>セイキュウ</t>
    </rPh>
    <rPh sb="4" eb="6">
      <t>レンラク</t>
    </rPh>
    <rPh sb="8" eb="9">
      <t>ガツ</t>
    </rPh>
    <rPh sb="9" eb="10">
      <t>ナカ</t>
    </rPh>
    <rPh sb="11" eb="13">
      <t>イコウ</t>
    </rPh>
    <phoneticPr fontId="5"/>
  </si>
  <si>
    <t>[協賛後援]</t>
    <phoneticPr fontId="3"/>
  </si>
  <si>
    <t>[発表者]</t>
    <rPh sb="1" eb="4">
      <t>ハッピョウシャ</t>
    </rPh>
    <phoneticPr fontId="3"/>
  </si>
  <si>
    <t>[運営関係]</t>
    <rPh sb="1" eb="3">
      <t>ウンエイ</t>
    </rPh>
    <rPh sb="3" eb="5">
      <t>カンケイ</t>
    </rPh>
    <phoneticPr fontId="3"/>
  </si>
  <si>
    <t>下記からいずれか該当するもの１つをその右側欄に申告してください</t>
    <rPh sb="0" eb="2">
      <t>カキ</t>
    </rPh>
    <rPh sb="8" eb="10">
      <t>ガイトウ</t>
    </rPh>
    <rPh sb="19" eb="22">
      <t>ミギガワラン</t>
    </rPh>
    <rPh sb="23" eb="25">
      <t>シンコク</t>
    </rPh>
    <phoneticPr fontId="5"/>
  </si>
  <si>
    <t>・</t>
  </si>
  <si>
    <t>non-resident</t>
  </si>
  <si>
    <t>country</t>
  </si>
  <si>
    <r>
      <t xml:space="preserve">申込月日 / </t>
    </r>
    <r>
      <rPr>
        <b/>
        <sz val="11"/>
        <rFont val="Meiryo UI"/>
        <family val="3"/>
        <charset val="128"/>
      </rPr>
      <t>date</t>
    </r>
    <phoneticPr fontId="5"/>
  </si>
  <si>
    <r>
      <t xml:space="preserve">氏名 / </t>
    </r>
    <r>
      <rPr>
        <b/>
        <sz val="11"/>
        <rFont val="Meiryo UI"/>
        <family val="3"/>
        <charset val="128"/>
      </rPr>
      <t>name</t>
    </r>
    <rPh sb="0" eb="2">
      <t>シメイ</t>
    </rPh>
    <phoneticPr fontId="5"/>
  </si>
  <si>
    <r>
      <t xml:space="preserve">連絡　年月日 / </t>
    </r>
    <r>
      <rPr>
        <b/>
        <sz val="11"/>
        <rFont val="Meiryo UI"/>
        <family val="3"/>
        <charset val="128"/>
      </rPr>
      <t>date</t>
    </r>
    <rPh sb="0" eb="2">
      <t>レンラク</t>
    </rPh>
    <rPh sb="3" eb="6">
      <t>ネンガッピ</t>
    </rPh>
    <phoneticPr fontId="5"/>
  </si>
  <si>
    <r>
      <t xml:space="preserve">シンポジウム参加を / </t>
    </r>
    <r>
      <rPr>
        <b/>
        <sz val="11"/>
        <rFont val="Meiryo UI"/>
        <family val="3"/>
        <charset val="128"/>
      </rPr>
      <t xml:space="preserve">participate </t>
    </r>
    <rPh sb="6" eb="8">
      <t>サンカ</t>
    </rPh>
    <phoneticPr fontId="5"/>
  </si>
  <si>
    <t>non-student</t>
    <phoneticPr fontId="3"/>
  </si>
  <si>
    <t>apply</t>
  </si>
  <si>
    <t>apply / don't apply    to participate in the symposium</t>
    <phoneticPr fontId="5"/>
  </si>
  <si>
    <r>
      <t xml:space="preserve">申込内容 / </t>
    </r>
    <r>
      <rPr>
        <b/>
        <sz val="11"/>
        <rFont val="Meiryo UI"/>
        <family val="3"/>
        <charset val="128"/>
      </rPr>
      <t xml:space="preserve">application </t>
    </r>
    <rPh sb="0" eb="4">
      <t>モウシコミナイヨウ</t>
    </rPh>
    <phoneticPr fontId="5"/>
  </si>
  <si>
    <r>
      <t xml:space="preserve">シンポジウム等 / </t>
    </r>
    <r>
      <rPr>
        <b/>
        <sz val="11"/>
        <rFont val="Meiryo UI"/>
        <family val="3"/>
        <charset val="128"/>
      </rPr>
      <t>symposium</t>
    </r>
    <rPh sb="6" eb="7">
      <t>トウ</t>
    </rPh>
    <phoneticPr fontId="5"/>
  </si>
  <si>
    <t>category</t>
    <phoneticPr fontId="3"/>
  </si>
  <si>
    <t>message</t>
    <phoneticPr fontId="3"/>
  </si>
  <si>
    <t>（TRIZシンポジウム参加申込関係）&lt;TRIZ Symposium Participation Application&gt;</t>
    <rPh sb="11" eb="14">
      <t>サンカモウ</t>
    </rPh>
    <rPh sb="14" eb="15">
      <t>コ</t>
    </rPh>
    <rPh sb="15" eb="17">
      <t>カンケイ</t>
    </rPh>
    <phoneticPr fontId="5"/>
  </si>
  <si>
    <r>
      <t xml:space="preserve">開催日時 / </t>
    </r>
    <r>
      <rPr>
        <b/>
        <sz val="11"/>
        <rFont val="Meiryo UI"/>
        <family val="3"/>
        <charset val="128"/>
      </rPr>
      <t>Date</t>
    </r>
    <rPh sb="0" eb="2">
      <t>カイサイ</t>
    </rPh>
    <rPh sb="2" eb="4">
      <t>ニチジ</t>
    </rPh>
    <phoneticPr fontId="5"/>
  </si>
  <si>
    <r>
      <t xml:space="preserve">会場/形式 / </t>
    </r>
    <r>
      <rPr>
        <b/>
        <sz val="11"/>
        <rFont val="Meiryo UI"/>
        <family val="3"/>
        <charset val="128"/>
      </rPr>
      <t>Venue</t>
    </r>
    <rPh sb="0" eb="2">
      <t>カイジョウ</t>
    </rPh>
    <rPh sb="3" eb="5">
      <t>ケイシキ</t>
    </rPh>
    <phoneticPr fontId="5"/>
  </si>
  <si>
    <r>
      <t xml:space="preserve">申込み締切/ Application </t>
    </r>
    <r>
      <rPr>
        <b/>
        <sz val="11"/>
        <rFont val="Meiryo UI"/>
        <family val="3"/>
        <charset val="128"/>
      </rPr>
      <t>Deadline</t>
    </r>
    <rPh sb="0" eb="1">
      <t>モウ</t>
    </rPh>
    <rPh sb="1" eb="2">
      <t>コ</t>
    </rPh>
    <rPh sb="3" eb="4">
      <t>シ</t>
    </rPh>
    <rPh sb="4" eb="5">
      <t>キ</t>
    </rPh>
    <phoneticPr fontId="5"/>
  </si>
  <si>
    <t>　Nishi-Waseda Campus, Waseda University(3-4-1, Okubo, Shinjuku-ku, 169-8555, Tokyo)
　　　　　https://www.waseda.jp/top/access/nishiwaseda-campus</t>
    <phoneticPr fontId="5"/>
  </si>
  <si>
    <t>Application Form</t>
  </si>
  <si>
    <t>勤務先</t>
  </si>
  <si>
    <t>=C100</t>
    <phoneticPr fontId="3"/>
  </si>
  <si>
    <r>
      <t xml:space="preserve">（部署名）/ </t>
    </r>
    <r>
      <rPr>
        <b/>
        <sz val="11"/>
        <rFont val="Meiryo UI"/>
        <family val="3"/>
        <charset val="128"/>
      </rPr>
      <t>department</t>
    </r>
    <rPh sb="1" eb="3">
      <t>ブショ</t>
    </rPh>
    <rPh sb="3" eb="4">
      <t>メイ</t>
    </rPh>
    <phoneticPr fontId="5"/>
  </si>
  <si>
    <r>
      <t xml:space="preserve">（役職等）/ </t>
    </r>
    <r>
      <rPr>
        <b/>
        <sz val="11"/>
        <rFont val="Meiryo UI"/>
        <family val="3"/>
        <charset val="128"/>
      </rPr>
      <t>position</t>
    </r>
    <rPh sb="1" eb="3">
      <t>ヤクショク</t>
    </rPh>
    <rPh sb="3" eb="4">
      <t>トウ</t>
    </rPh>
    <phoneticPr fontId="5"/>
  </si>
  <si>
    <r>
      <t>メールアドレス/</t>
    </r>
    <r>
      <rPr>
        <b/>
        <sz val="11"/>
        <rFont val="Meiryo UI"/>
        <family val="3"/>
        <charset val="128"/>
      </rPr>
      <t>Email address</t>
    </r>
    <phoneticPr fontId="3"/>
  </si>
  <si>
    <r>
      <t xml:space="preserve">（団体名）/ </t>
    </r>
    <r>
      <rPr>
        <b/>
        <sz val="11"/>
        <rFont val="Meiryo UI"/>
        <family val="3"/>
        <charset val="128"/>
      </rPr>
      <t>organization</t>
    </r>
    <rPh sb="1" eb="4">
      <t>ダンタイメイ</t>
    </rPh>
    <phoneticPr fontId="5"/>
  </si>
  <si>
    <t>student</t>
    <phoneticPr fontId="3"/>
  </si>
  <si>
    <t>Please pay in cash at the symposium venue.</t>
    <phoneticPr fontId="3"/>
  </si>
  <si>
    <t>yyyy/mm/dd</t>
    <phoneticPr fontId="3"/>
  </si>
  <si>
    <t>The 22nd TRIZ Symposium</t>
    <phoneticPr fontId="3"/>
  </si>
  <si>
    <t>22_sympo@triz-japan.org</t>
    <phoneticPr fontId="5"/>
  </si>
  <si>
    <t>　　contact： 22_sympo@triz-japan.org</t>
    <phoneticPr fontId="3"/>
  </si>
  <si>
    <t>Sept. 3rd(Thu) - 4th(Fri), 2026 (2 days)</t>
    <phoneticPr fontId="3"/>
  </si>
  <si>
    <t>　Discounts will be applied for applications made by July 17th.</t>
    <phoneticPr fontId="3"/>
  </si>
  <si>
    <t>　記入例 / example：abcd.xyz@sample.com</t>
    <rPh sb="1" eb="4">
      <t>キニュウレイ</t>
    </rPh>
    <phoneticPr fontId="5"/>
  </si>
  <si>
    <t>会場参加</t>
    <rPh sb="0" eb="4">
      <t>カイジョウサンカ</t>
    </rPh>
    <phoneticPr fontId="5"/>
  </si>
  <si>
    <t>リモート参加・減額分</t>
    <rPh sb="4" eb="6">
      <t>サンカ</t>
    </rPh>
    <rPh sb="7" eb="9">
      <t>ゲンガク</t>
    </rPh>
    <rPh sb="9" eb="10">
      <t>ブン</t>
    </rPh>
    <phoneticPr fontId="5"/>
  </si>
  <si>
    <t xml:space="preserve"> =E168</t>
  </si>
  <si>
    <t>　記入例 / example：2026/7/1</t>
    <phoneticPr fontId="3"/>
  </si>
  <si>
    <t>発表申込み締切　</t>
    <rPh sb="0" eb="2">
      <t>ハッピョウ</t>
    </rPh>
    <rPh sb="2" eb="4">
      <t>モウシコ</t>
    </rPh>
    <rPh sb="5" eb="7">
      <t>シメキ</t>
    </rPh>
    <phoneticPr fontId="3"/>
  </si>
  <si>
    <t>参加申込締切　</t>
    <rPh sb="0" eb="4">
      <t>サンカモウシコミ</t>
    </rPh>
    <rPh sb="4" eb="6">
      <t>シメキ</t>
    </rPh>
    <phoneticPr fontId="3"/>
  </si>
  <si>
    <t xml:space="preserve"> ・シンポジウム参加：　「会場参加」か、「リモート参加」か、選択してください</t>
    <rPh sb="8" eb="10">
      <t>サンカ</t>
    </rPh>
    <rPh sb="13" eb="17">
      <t>カイジョウサンカ</t>
    </rPh>
    <rPh sb="25" eb="27">
      <t>サンカ</t>
    </rPh>
    <rPh sb="30" eb="32">
      <t>センタク</t>
    </rPh>
    <phoneticPr fontId="5"/>
  </si>
  <si>
    <t xml:space="preserve"> ・シンポジウム参加：　発表者は「会場参加」を選択してください</t>
    <phoneticPr fontId="3"/>
  </si>
  <si>
    <t>Aug. 20th</t>
    <phoneticPr fontId="3"/>
  </si>
  <si>
    <t>非居住者は、リモート対応せず</t>
    <rPh sb="0" eb="4">
      <t>ヒキョジュウシャ</t>
    </rPh>
    <rPh sb="10" eb="12">
      <t>タイオウ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</si>
</sst>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yyyy/m/d;@"/>
    <numFmt numFmtId="177" formatCode="yyyy&quot;年&quot;m&quot;月&quot;;@"/>
    <numFmt numFmtId="178" formatCode="General&quot; 年度&quot;"/>
    <numFmt numFmtId="179" formatCode="General&quot; 歳&quot;"/>
    <numFmt numFmtId="180" formatCode="&quot;〒&quot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CCFFFF"/>
      <name val="Meiryo UI"/>
      <family val="3"/>
      <charset val="128"/>
    </font>
    <font>
      <sz val="6"/>
      <name val="Meiryo UI"/>
      <family val="3"/>
      <charset val="128"/>
    </font>
    <font>
      <sz val="11"/>
      <color rgb="FFC33D8A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rgb="FFFFFFCC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name val="Meiryo UI"/>
      <family val="3"/>
      <charset val="128"/>
    </font>
    <font>
      <sz val="11"/>
      <color theme="0"/>
      <name val="Meiryo UI"/>
      <family val="3"/>
      <charset val="128"/>
    </font>
    <font>
      <u/>
      <sz val="1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0" tint="-4.9989318521683403E-2"/>
      <name val="Meiryo UI"/>
      <family val="3"/>
      <charset val="128"/>
    </font>
    <font>
      <i/>
      <sz val="11"/>
      <name val="Meiryo UI"/>
      <family val="3"/>
      <charset val="128"/>
    </font>
    <font>
      <sz val="11"/>
      <color theme="0" tint="-0.34998626667073579"/>
      <name val="Meiryo UI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gradientFill degree="90">
        <stop position="0">
          <color theme="0"/>
        </stop>
        <stop position="1">
          <color rgb="FFFFFF00"/>
        </stop>
      </gradientFill>
    </fill>
    <fill>
      <patternFill patternType="solid">
        <fgColor rgb="FF66FF66"/>
        <bgColor indexed="64"/>
      </patternFill>
    </fill>
    <fill>
      <gradientFill degree="90">
        <stop position="0">
          <color theme="0"/>
        </stop>
        <stop position="1">
          <color rgb="FF66FFFF"/>
        </stop>
      </gradient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33D8A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gradientFill>
        <stop position="0">
          <color theme="0"/>
        </stop>
        <stop position="1">
          <color rgb="FFFFFF00"/>
        </stop>
      </gradientFill>
    </fill>
    <fill>
      <gradientFill>
        <stop position="0">
          <color theme="0"/>
        </stop>
        <stop position="1">
          <color rgb="FFFFFFCC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auto="1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auto="1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390">
    <xf numFmtId="0" fontId="0" fillId="0" borderId="0" xfId="0">
      <alignment vertical="center"/>
    </xf>
    <xf numFmtId="38" fontId="2" fillId="9" borderId="36" xfId="2" applyFont="1" applyFill="1" applyBorder="1" applyAlignment="1" applyProtection="1">
      <alignment vertical="center"/>
    </xf>
    <xf numFmtId="38" fontId="2" fillId="9" borderId="37" xfId="2" applyFont="1" applyFill="1" applyBorder="1" applyAlignment="1" applyProtection="1">
      <alignment vertical="center"/>
    </xf>
    <xf numFmtId="38" fontId="2" fillId="9" borderId="10" xfId="2" applyFont="1" applyFill="1" applyBorder="1" applyAlignment="1" applyProtection="1">
      <alignment vertical="center"/>
    </xf>
    <xf numFmtId="38" fontId="2" fillId="9" borderId="38" xfId="2" applyFont="1" applyFill="1" applyBorder="1" applyAlignment="1" applyProtection="1">
      <alignment vertical="center"/>
    </xf>
    <xf numFmtId="38" fontId="2" fillId="9" borderId="44" xfId="2" applyFont="1" applyFill="1" applyBorder="1" applyAlignment="1" applyProtection="1">
      <alignment vertical="center"/>
    </xf>
    <xf numFmtId="38" fontId="2" fillId="9" borderId="45" xfId="2" applyFont="1" applyFill="1" applyBorder="1" applyAlignment="1" applyProtection="1">
      <alignment vertical="center"/>
    </xf>
    <xf numFmtId="38" fontId="2" fillId="9" borderId="46" xfId="2" applyFont="1" applyFill="1" applyBorder="1" applyAlignment="1" applyProtection="1">
      <alignment vertical="center"/>
    </xf>
    <xf numFmtId="38" fontId="2" fillId="9" borderId="47" xfId="2" applyFont="1" applyFill="1" applyBorder="1" applyAlignment="1" applyProtection="1">
      <alignment vertical="center"/>
    </xf>
    <xf numFmtId="38" fontId="2" fillId="2" borderId="11" xfId="3" applyFont="1" applyFill="1" applyBorder="1" applyAlignment="1" applyProtection="1">
      <alignment vertical="center"/>
    </xf>
    <xf numFmtId="38" fontId="2" fillId="2" borderId="25" xfId="3" applyFont="1" applyFill="1" applyBorder="1" applyAlignment="1" applyProtection="1">
      <alignment vertical="center"/>
    </xf>
    <xf numFmtId="38" fontId="2" fillId="2" borderId="0" xfId="3" applyFont="1" applyFill="1">
      <alignment vertical="center"/>
    </xf>
    <xf numFmtId="0" fontId="2" fillId="2" borderId="0" xfId="5" applyFont="1" applyFill="1">
      <alignment vertical="center"/>
    </xf>
    <xf numFmtId="0" fontId="16" fillId="0" borderId="0" xfId="0" applyFont="1">
      <alignment vertical="center"/>
    </xf>
    <xf numFmtId="0" fontId="2" fillId="3" borderId="1" xfId="5" applyFont="1" applyFill="1" applyBorder="1">
      <alignment vertical="center"/>
    </xf>
    <xf numFmtId="0" fontId="2" fillId="4" borderId="1" xfId="5" applyFont="1" applyFill="1" applyBorder="1">
      <alignment vertical="center"/>
    </xf>
    <xf numFmtId="0" fontId="2" fillId="0" borderId="0" xfId="5" applyFont="1" applyAlignment="1">
      <alignment horizontal="center" vertical="center"/>
    </xf>
    <xf numFmtId="0" fontId="2" fillId="0" borderId="0" xfId="5" applyFont="1">
      <alignment vertical="center"/>
    </xf>
    <xf numFmtId="0" fontId="12" fillId="0" borderId="0" xfId="5" applyFont="1">
      <alignment vertical="center"/>
    </xf>
    <xf numFmtId="0" fontId="12" fillId="0" borderId="0" xfId="5" applyFont="1" applyAlignment="1">
      <alignment horizontal="left" vertical="center"/>
    </xf>
    <xf numFmtId="0" fontId="2" fillId="0" borderId="0" xfId="5" applyFont="1" applyAlignment="1">
      <alignment vertical="center" wrapText="1"/>
    </xf>
    <xf numFmtId="0" fontId="2" fillId="6" borderId="0" xfId="5" applyFont="1" applyFill="1">
      <alignment vertical="center"/>
    </xf>
    <xf numFmtId="0" fontId="2" fillId="22" borderId="0" xfId="5" applyFont="1" applyFill="1">
      <alignment vertical="center"/>
    </xf>
    <xf numFmtId="0" fontId="2" fillId="8" borderId="0" xfId="5" applyFont="1" applyFill="1" applyAlignment="1">
      <alignment horizontal="left" vertical="center" indent="3"/>
    </xf>
    <xf numFmtId="0" fontId="2" fillId="9" borderId="0" xfId="5" applyFont="1" applyFill="1" applyAlignment="1">
      <alignment horizontal="left" vertical="center" indent="3"/>
    </xf>
    <xf numFmtId="0" fontId="2" fillId="10" borderId="0" xfId="5" applyFont="1" applyFill="1" applyAlignment="1">
      <alignment horizontal="left" vertical="center" indent="3"/>
    </xf>
    <xf numFmtId="0" fontId="2" fillId="0" borderId="0" xfId="5" applyFont="1" applyAlignment="1">
      <alignment horizontal="left" vertical="center"/>
    </xf>
    <xf numFmtId="0" fontId="2" fillId="0" borderId="0" xfId="5" applyFont="1" applyAlignment="1">
      <alignment horizontal="right" vertical="center"/>
    </xf>
    <xf numFmtId="0" fontId="6" fillId="10" borderId="0" xfId="5" applyFont="1" applyFill="1">
      <alignment vertical="center"/>
    </xf>
    <xf numFmtId="0" fontId="2" fillId="2" borderId="0" xfId="5" applyFont="1" applyFill="1" applyAlignment="1">
      <alignment horizontal="center" vertical="center"/>
    </xf>
    <xf numFmtId="0" fontId="2" fillId="9" borderId="10" xfId="5" applyFont="1" applyFill="1" applyBorder="1">
      <alignment vertical="center"/>
    </xf>
    <xf numFmtId="0" fontId="2" fillId="0" borderId="11" xfId="5" applyFont="1" applyBorder="1">
      <alignment vertical="center"/>
    </xf>
    <xf numFmtId="0" fontId="2" fillId="0" borderId="12" xfId="5" applyFont="1" applyBorder="1">
      <alignment vertical="center"/>
    </xf>
    <xf numFmtId="0" fontId="2" fillId="0" borderId="13" xfId="5" applyFont="1" applyBorder="1" applyAlignment="1">
      <alignment horizontal="center" vertical="center"/>
    </xf>
    <xf numFmtId="0" fontId="7" fillId="2" borderId="0" xfId="5" applyFont="1" applyFill="1">
      <alignment vertical="center"/>
    </xf>
    <xf numFmtId="0" fontId="7" fillId="2" borderId="0" xfId="5" applyFont="1" applyFill="1" applyAlignment="1">
      <alignment horizontal="center" vertical="center"/>
    </xf>
    <xf numFmtId="0" fontId="7" fillId="0" borderId="0" xfId="5" applyFont="1">
      <alignment vertical="center"/>
    </xf>
    <xf numFmtId="0" fontId="2" fillId="10" borderId="0" xfId="5" applyFont="1" applyFill="1" applyAlignment="1">
      <alignment horizontal="left" vertical="center" indent="4"/>
    </xf>
    <xf numFmtId="5" fontId="6" fillId="10" borderId="0" xfId="5" applyNumberFormat="1" applyFont="1" applyFill="1">
      <alignment vertical="center"/>
    </xf>
    <xf numFmtId="0" fontId="2" fillId="11" borderId="10" xfId="5" applyFont="1" applyFill="1" applyBorder="1">
      <alignment vertical="center"/>
    </xf>
    <xf numFmtId="0" fontId="6" fillId="10" borderId="0" xfId="5" applyFont="1" applyFill="1" applyAlignment="1">
      <alignment horizontal="left" vertical="center" indent="2"/>
    </xf>
    <xf numFmtId="0" fontId="7" fillId="0" borderId="0" xfId="5" applyFont="1" applyAlignment="1">
      <alignment horizontal="left" vertical="center"/>
    </xf>
    <xf numFmtId="0" fontId="2" fillId="12" borderId="0" xfId="5" applyFont="1" applyFill="1">
      <alignment vertical="center"/>
    </xf>
    <xf numFmtId="0" fontId="2" fillId="8" borderId="0" xfId="5" applyFont="1" applyFill="1">
      <alignment vertical="center"/>
    </xf>
    <xf numFmtId="176" fontId="2" fillId="0" borderId="0" xfId="5" applyNumberFormat="1" applyFont="1">
      <alignment vertical="center"/>
    </xf>
    <xf numFmtId="0" fontId="2" fillId="0" borderId="15" xfId="5" applyFont="1" applyBorder="1">
      <alignment vertical="center"/>
    </xf>
    <xf numFmtId="0" fontId="2" fillId="0" borderId="18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13" borderId="1" xfId="5" applyFont="1" applyFill="1" applyBorder="1">
      <alignment vertical="center"/>
    </xf>
    <xf numFmtId="0" fontId="2" fillId="14" borderId="19" xfId="5" applyFont="1" applyFill="1" applyBorder="1">
      <alignment vertical="center"/>
    </xf>
    <xf numFmtId="0" fontId="2" fillId="0" borderId="20" xfId="5" applyFont="1" applyBorder="1">
      <alignment vertical="center"/>
    </xf>
    <xf numFmtId="0" fontId="2" fillId="14" borderId="22" xfId="5" applyFont="1" applyFill="1" applyBorder="1">
      <alignment vertical="center"/>
    </xf>
    <xf numFmtId="0" fontId="2" fillId="0" borderId="23" xfId="5" applyFont="1" applyBorder="1">
      <alignment vertical="center"/>
    </xf>
    <xf numFmtId="0" fontId="2" fillId="14" borderId="26" xfId="5" applyFont="1" applyFill="1" applyBorder="1">
      <alignment vertical="center"/>
    </xf>
    <xf numFmtId="0" fontId="2" fillId="0" borderId="27" xfId="5" applyFont="1" applyBorder="1">
      <alignment vertical="center"/>
    </xf>
    <xf numFmtId="0" fontId="2" fillId="14" borderId="13" xfId="5" applyFont="1" applyFill="1" applyBorder="1">
      <alignment vertical="center"/>
    </xf>
    <xf numFmtId="0" fontId="2" fillId="15" borderId="1" xfId="5" applyFont="1" applyFill="1" applyBorder="1">
      <alignment vertical="center"/>
    </xf>
    <xf numFmtId="0" fontId="2" fillId="11" borderId="31" xfId="5" applyFont="1" applyFill="1" applyBorder="1">
      <alignment vertical="center"/>
    </xf>
    <xf numFmtId="0" fontId="2" fillId="11" borderId="32" xfId="5" applyFont="1" applyFill="1" applyBorder="1">
      <alignment vertical="center"/>
    </xf>
    <xf numFmtId="0" fontId="2" fillId="11" borderId="33" xfId="5" applyFont="1" applyFill="1" applyBorder="1">
      <alignment vertical="center"/>
    </xf>
    <xf numFmtId="0" fontId="2" fillId="0" borderId="35" xfId="5" applyFont="1" applyBorder="1">
      <alignment vertical="center"/>
    </xf>
    <xf numFmtId="0" fontId="2" fillId="6" borderId="34" xfId="5" applyFont="1" applyFill="1" applyBorder="1">
      <alignment vertical="center"/>
    </xf>
    <xf numFmtId="0" fontId="2" fillId="0" borderId="40" xfId="5" applyFont="1" applyBorder="1">
      <alignment vertical="center"/>
    </xf>
    <xf numFmtId="0" fontId="2" fillId="0" borderId="41" xfId="5" applyFont="1" applyBorder="1">
      <alignment vertical="center"/>
    </xf>
    <xf numFmtId="0" fontId="2" fillId="14" borderId="42" xfId="5" applyFont="1" applyFill="1" applyBorder="1">
      <alignment vertical="center"/>
    </xf>
    <xf numFmtId="0" fontId="2" fillId="6" borderId="0" xfId="5" applyFont="1" applyFill="1" applyAlignment="1">
      <alignment vertical="center" wrapText="1"/>
    </xf>
    <xf numFmtId="0" fontId="2" fillId="10" borderId="0" xfId="5" applyFont="1" applyFill="1" applyAlignment="1">
      <alignment horizontal="center" vertical="center"/>
    </xf>
    <xf numFmtId="0" fontId="2" fillId="0" borderId="10" xfId="5" applyFont="1" applyBorder="1" applyAlignment="1">
      <alignment vertical="center" wrapText="1"/>
    </xf>
    <xf numFmtId="0" fontId="2" fillId="16" borderId="1" xfId="5" applyFont="1" applyFill="1" applyBorder="1">
      <alignment vertical="center"/>
    </xf>
    <xf numFmtId="0" fontId="6" fillId="10" borderId="11" xfId="5" applyFont="1" applyFill="1" applyBorder="1" applyAlignment="1">
      <alignment horizontal="center" vertical="center"/>
    </xf>
    <xf numFmtId="0" fontId="2" fillId="17" borderId="1" xfId="5" applyFont="1" applyFill="1" applyBorder="1">
      <alignment vertical="center"/>
    </xf>
    <xf numFmtId="0" fontId="2" fillId="18" borderId="1" xfId="5" applyFont="1" applyFill="1" applyBorder="1">
      <alignment vertical="center"/>
    </xf>
    <xf numFmtId="0" fontId="9" fillId="0" borderId="0" xfId="5" applyFont="1">
      <alignment vertical="center"/>
    </xf>
    <xf numFmtId="0" fontId="2" fillId="0" borderId="10" xfId="5" applyFont="1" applyBorder="1" applyAlignment="1">
      <alignment horizontal="right" vertical="center"/>
    </xf>
    <xf numFmtId="0" fontId="2" fillId="19" borderId="1" xfId="5" applyFont="1" applyFill="1" applyBorder="1">
      <alignment vertical="center"/>
    </xf>
    <xf numFmtId="0" fontId="2" fillId="20" borderId="1" xfId="5" applyFont="1" applyFill="1" applyBorder="1">
      <alignment vertical="center"/>
    </xf>
    <xf numFmtId="0" fontId="2" fillId="8" borderId="49" xfId="5" applyFont="1" applyFill="1" applyBorder="1">
      <alignment vertical="center"/>
    </xf>
    <xf numFmtId="0" fontId="2" fillId="8" borderId="54" xfId="5" applyFont="1" applyFill="1" applyBorder="1" applyAlignment="1">
      <alignment horizontal="left" vertical="center"/>
    </xf>
    <xf numFmtId="0" fontId="2" fillId="0" borderId="34" xfId="5" applyFont="1" applyBorder="1">
      <alignment vertical="center"/>
    </xf>
    <xf numFmtId="0" fontId="2" fillId="8" borderId="39" xfId="5" applyFont="1" applyFill="1" applyBorder="1" applyAlignment="1">
      <alignment horizontal="left" vertical="center"/>
    </xf>
    <xf numFmtId="0" fontId="2" fillId="21" borderId="1" xfId="5" applyFont="1" applyFill="1" applyBorder="1">
      <alignment vertical="center"/>
    </xf>
    <xf numFmtId="0" fontId="2" fillId="0" borderId="10" xfId="5" applyFont="1" applyBorder="1">
      <alignment vertical="center"/>
    </xf>
    <xf numFmtId="0" fontId="2" fillId="0" borderId="14" xfId="5" applyFont="1" applyBorder="1">
      <alignment vertical="center"/>
    </xf>
    <xf numFmtId="0" fontId="2" fillId="0" borderId="1" xfId="5" applyFont="1" applyBorder="1">
      <alignment vertical="center"/>
    </xf>
    <xf numFmtId="0" fontId="2" fillId="0" borderId="29" xfId="5" applyFont="1" applyBorder="1">
      <alignment vertical="center"/>
    </xf>
    <xf numFmtId="0" fontId="2" fillId="0" borderId="51" xfId="5" applyFont="1" applyBorder="1">
      <alignment vertical="center"/>
    </xf>
    <xf numFmtId="0" fontId="2" fillId="0" borderId="53" xfId="5" applyFont="1" applyBorder="1">
      <alignment vertical="center"/>
    </xf>
    <xf numFmtId="0" fontId="2" fillId="6" borderId="0" xfId="5" applyFont="1" applyFill="1" applyAlignment="1">
      <alignment horizontal="left" vertical="center"/>
    </xf>
    <xf numFmtId="0" fontId="6" fillId="10" borderId="0" xfId="5" applyFont="1" applyFill="1" applyAlignment="1">
      <alignment horizontal="center" vertical="center"/>
    </xf>
    <xf numFmtId="0" fontId="2" fillId="10" borderId="1" xfId="5" applyFont="1" applyFill="1" applyBorder="1">
      <alignment vertical="center"/>
    </xf>
    <xf numFmtId="0" fontId="2" fillId="10" borderId="29" xfId="5" applyFont="1" applyFill="1" applyBorder="1">
      <alignment vertical="center"/>
    </xf>
    <xf numFmtId="0" fontId="2" fillId="0" borderId="0" xfId="5" applyFont="1" applyAlignment="1">
      <alignment horizontal="left" vertical="center" indent="2"/>
    </xf>
    <xf numFmtId="0" fontId="2" fillId="0" borderId="13" xfId="5" applyFont="1" applyBorder="1" applyAlignment="1">
      <alignment horizontal="right" vertical="center"/>
    </xf>
    <xf numFmtId="5" fontId="13" fillId="0" borderId="0" xfId="5" applyNumberFormat="1" applyFont="1">
      <alignment vertical="center"/>
    </xf>
    <xf numFmtId="0" fontId="16" fillId="0" borderId="10" xfId="0" applyFont="1" applyBorder="1">
      <alignment vertical="center"/>
    </xf>
    <xf numFmtId="0" fontId="2" fillId="0" borderId="13" xfId="5" applyFont="1" applyBorder="1">
      <alignment vertical="center"/>
    </xf>
    <xf numFmtId="0" fontId="2" fillId="0" borderId="16" xfId="5" applyFont="1" applyBorder="1">
      <alignment vertical="center"/>
    </xf>
    <xf numFmtId="0" fontId="2" fillId="11" borderId="18" xfId="5" applyFont="1" applyFill="1" applyBorder="1">
      <alignment vertical="center"/>
    </xf>
    <xf numFmtId="0" fontId="2" fillId="9" borderId="19" xfId="5" applyFont="1" applyFill="1" applyBorder="1">
      <alignment vertical="center"/>
    </xf>
    <xf numFmtId="0" fontId="2" fillId="9" borderId="22" xfId="5" applyFont="1" applyFill="1" applyBorder="1">
      <alignment vertical="center"/>
    </xf>
    <xf numFmtId="0" fontId="2" fillId="9" borderId="42" xfId="5" applyFont="1" applyFill="1" applyBorder="1">
      <alignment vertical="center"/>
    </xf>
    <xf numFmtId="0" fontId="2" fillId="10" borderId="18" xfId="5" applyFont="1" applyFill="1" applyBorder="1">
      <alignment vertical="center"/>
    </xf>
    <xf numFmtId="14" fontId="2" fillId="10" borderId="50" xfId="5" applyNumberFormat="1" applyFont="1" applyFill="1" applyBorder="1" applyAlignment="1">
      <alignment horizontal="center" vertical="center"/>
    </xf>
    <xf numFmtId="0" fontId="2" fillId="8" borderId="65" xfId="5" applyFont="1" applyFill="1" applyBorder="1">
      <alignment vertical="center"/>
    </xf>
    <xf numFmtId="0" fontId="2" fillId="10" borderId="39" xfId="5" applyFont="1" applyFill="1" applyBorder="1">
      <alignment vertical="center"/>
    </xf>
    <xf numFmtId="0" fontId="16" fillId="22" borderId="0" xfId="0" applyFont="1" applyFill="1">
      <alignment vertical="center"/>
    </xf>
    <xf numFmtId="178" fontId="4" fillId="10" borderId="10" xfId="5" applyNumberFormat="1" applyFont="1" applyFill="1" applyBorder="1" applyAlignment="1">
      <alignment horizontal="center" vertical="center"/>
    </xf>
    <xf numFmtId="0" fontId="4" fillId="7" borderId="0" xfId="5" applyFont="1" applyFill="1" applyAlignment="1">
      <alignment horizontal="left" vertical="center" indent="3"/>
    </xf>
    <xf numFmtId="0" fontId="4" fillId="2" borderId="0" xfId="5" applyFont="1" applyFill="1">
      <alignment vertical="center"/>
    </xf>
    <xf numFmtId="0" fontId="2" fillId="0" borderId="7" xfId="5" applyFont="1" applyBorder="1">
      <alignment vertical="center"/>
    </xf>
    <xf numFmtId="0" fontId="2" fillId="0" borderId="8" xfId="5" applyFont="1" applyBorder="1">
      <alignment vertical="center"/>
    </xf>
    <xf numFmtId="0" fontId="2" fillId="0" borderId="9" xfId="5" applyFont="1" applyBorder="1">
      <alignment vertical="center"/>
    </xf>
    <xf numFmtId="0" fontId="2" fillId="5" borderId="0" xfId="5" applyFont="1" applyFill="1" applyAlignment="1">
      <alignment horizontal="left" vertical="center" indent="3"/>
    </xf>
    <xf numFmtId="0" fontId="2" fillId="7" borderId="0" xfId="5" applyFont="1" applyFill="1" applyAlignment="1">
      <alignment horizontal="left" vertical="center" indent="3"/>
    </xf>
    <xf numFmtId="0" fontId="4" fillId="6" borderId="0" xfId="5" applyFont="1" applyFill="1">
      <alignment vertical="center"/>
    </xf>
    <xf numFmtId="0" fontId="4" fillId="22" borderId="0" xfId="5" applyFont="1" applyFill="1">
      <alignment vertical="center"/>
    </xf>
    <xf numFmtId="0" fontId="2" fillId="22" borderId="0" xfId="5" applyFont="1" applyFill="1" applyProtection="1">
      <alignment vertical="center"/>
      <protection locked="0"/>
    </xf>
    <xf numFmtId="0" fontId="2" fillId="23" borderId="0" xfId="5" applyFont="1" applyFill="1">
      <alignment vertical="center"/>
    </xf>
    <xf numFmtId="14" fontId="4" fillId="2" borderId="0" xfId="5" applyNumberFormat="1" applyFont="1" applyFill="1">
      <alignment vertical="center"/>
    </xf>
    <xf numFmtId="0" fontId="4" fillId="23" borderId="0" xfId="5" applyFont="1" applyFill="1">
      <alignment vertical="center"/>
    </xf>
    <xf numFmtId="0" fontId="2" fillId="0" borderId="0" xfId="5" applyFont="1" applyAlignment="1">
      <alignment horizontal="left" vertical="center" indent="1"/>
    </xf>
    <xf numFmtId="31" fontId="2" fillId="0" borderId="0" xfId="5" applyNumberFormat="1" applyFont="1" applyAlignment="1">
      <alignment horizontal="left" vertical="center" indent="1"/>
    </xf>
    <xf numFmtId="14" fontId="2" fillId="23" borderId="10" xfId="5" applyNumberFormat="1" applyFont="1" applyFill="1" applyBorder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>
      <alignment vertical="center"/>
    </xf>
    <xf numFmtId="0" fontId="16" fillId="2" borderId="0" xfId="0" applyFont="1" applyFill="1">
      <alignment vertical="center"/>
    </xf>
    <xf numFmtId="0" fontId="17" fillId="2" borderId="55" xfId="0" applyFont="1" applyFill="1" applyBorder="1" applyAlignment="1">
      <alignment horizontal="center" vertical="center"/>
    </xf>
    <xf numFmtId="0" fontId="16" fillId="0" borderId="55" xfId="0" applyFont="1" applyBorder="1">
      <alignment vertical="center"/>
    </xf>
    <xf numFmtId="0" fontId="17" fillId="2" borderId="55" xfId="0" applyFont="1" applyFill="1" applyBorder="1">
      <alignment vertical="center"/>
    </xf>
    <xf numFmtId="0" fontId="17" fillId="2" borderId="0" xfId="0" applyFont="1" applyFill="1">
      <alignment vertical="center"/>
    </xf>
    <xf numFmtId="0" fontId="17" fillId="6" borderId="0" xfId="0" applyFont="1" applyFill="1">
      <alignment vertical="center"/>
    </xf>
    <xf numFmtId="14" fontId="17" fillId="6" borderId="0" xfId="0" applyNumberFormat="1" applyFont="1" applyFill="1">
      <alignment vertical="center"/>
    </xf>
    <xf numFmtId="0" fontId="16" fillId="23" borderId="0" xfId="0" applyFont="1" applyFill="1">
      <alignment vertical="center"/>
    </xf>
    <xf numFmtId="14" fontId="17" fillId="23" borderId="0" xfId="0" applyNumberFormat="1" applyFont="1" applyFill="1">
      <alignment vertical="center"/>
    </xf>
    <xf numFmtId="0" fontId="17" fillId="23" borderId="0" xfId="0" applyFont="1" applyFill="1">
      <alignment vertical="center"/>
    </xf>
    <xf numFmtId="0" fontId="17" fillId="22" borderId="0" xfId="0" applyFont="1" applyFill="1">
      <alignment vertical="center"/>
    </xf>
    <xf numFmtId="14" fontId="17" fillId="22" borderId="0" xfId="0" applyNumberFormat="1" applyFont="1" applyFill="1">
      <alignment vertical="center"/>
    </xf>
    <xf numFmtId="0" fontId="17" fillId="0" borderId="0" xfId="0" applyFont="1">
      <alignment vertical="center"/>
    </xf>
    <xf numFmtId="0" fontId="2" fillId="11" borderId="66" xfId="5" applyFont="1" applyFill="1" applyBorder="1">
      <alignment vertical="center"/>
    </xf>
    <xf numFmtId="0" fontId="2" fillId="0" borderId="67" xfId="5" applyFont="1" applyBorder="1">
      <alignment vertical="center"/>
    </xf>
    <xf numFmtId="0" fontId="2" fillId="0" borderId="65" xfId="5" applyFont="1" applyBorder="1">
      <alignment vertical="center"/>
    </xf>
    <xf numFmtId="0" fontId="2" fillId="0" borderId="68" xfId="5" applyFont="1" applyBorder="1">
      <alignment vertical="center"/>
    </xf>
    <xf numFmtId="0" fontId="2" fillId="9" borderId="29" xfId="5" applyFont="1" applyFill="1" applyBorder="1">
      <alignment vertical="center"/>
    </xf>
    <xf numFmtId="0" fontId="2" fillId="0" borderId="66" xfId="5" applyFont="1" applyBorder="1" applyAlignment="1">
      <alignment horizontal="center" vertical="center"/>
    </xf>
    <xf numFmtId="0" fontId="2" fillId="9" borderId="21" xfId="5" applyFont="1" applyFill="1" applyBorder="1">
      <alignment vertical="center"/>
    </xf>
    <xf numFmtId="0" fontId="2" fillId="9" borderId="24" xfId="5" applyFont="1" applyFill="1" applyBorder="1">
      <alignment vertical="center"/>
    </xf>
    <xf numFmtId="0" fontId="2" fillId="9" borderId="28" xfId="5" applyFont="1" applyFill="1" applyBorder="1">
      <alignment vertical="center"/>
    </xf>
    <xf numFmtId="14" fontId="2" fillId="0" borderId="0" xfId="5" applyNumberFormat="1" applyFont="1" applyAlignment="1">
      <alignment horizontal="left" vertical="center" indent="3"/>
    </xf>
    <xf numFmtId="0" fontId="16" fillId="2" borderId="10" xfId="0" applyFont="1" applyFill="1" applyBorder="1">
      <alignment vertical="center"/>
    </xf>
    <xf numFmtId="0" fontId="2" fillId="0" borderId="43" xfId="5" applyFont="1" applyBorder="1" applyAlignment="1">
      <alignment horizontal="right" vertical="center"/>
    </xf>
    <xf numFmtId="0" fontId="2" fillId="0" borderId="69" xfId="5" applyFont="1" applyBorder="1">
      <alignment vertical="center"/>
    </xf>
    <xf numFmtId="0" fontId="16" fillId="10" borderId="24" xfId="0" applyFont="1" applyFill="1" applyBorder="1">
      <alignment vertical="center"/>
    </xf>
    <xf numFmtId="0" fontId="6" fillId="10" borderId="65" xfId="5" applyFont="1" applyFill="1" applyBorder="1">
      <alignment vertical="center"/>
    </xf>
    <xf numFmtId="0" fontId="10" fillId="10" borderId="28" xfId="5" applyFont="1" applyFill="1" applyBorder="1">
      <alignment vertical="center"/>
    </xf>
    <xf numFmtId="0" fontId="16" fillId="0" borderId="69" xfId="0" applyFont="1" applyBorder="1">
      <alignment vertical="center"/>
    </xf>
    <xf numFmtId="0" fontId="16" fillId="0" borderId="70" xfId="0" applyFont="1" applyBorder="1">
      <alignment vertical="center"/>
    </xf>
    <xf numFmtId="0" fontId="2" fillId="9" borderId="71" xfId="5" applyFont="1" applyFill="1" applyBorder="1">
      <alignment vertical="center"/>
    </xf>
    <xf numFmtId="49" fontId="2" fillId="10" borderId="28" xfId="5" applyNumberFormat="1" applyFont="1" applyFill="1" applyBorder="1">
      <alignment vertical="center"/>
    </xf>
    <xf numFmtId="0" fontId="2" fillId="0" borderId="70" xfId="5" applyFont="1" applyBorder="1">
      <alignment vertical="center"/>
    </xf>
    <xf numFmtId="0" fontId="2" fillId="9" borderId="69" xfId="5" applyFont="1" applyFill="1" applyBorder="1">
      <alignment vertical="center"/>
    </xf>
    <xf numFmtId="0" fontId="2" fillId="0" borderId="0" xfId="5" quotePrefix="1" applyFont="1">
      <alignment vertical="center"/>
    </xf>
    <xf numFmtId="0" fontId="2" fillId="10" borderId="0" xfId="5" applyFont="1" applyFill="1" applyAlignment="1">
      <alignment horizontal="left" vertical="center" indent="1"/>
    </xf>
    <xf numFmtId="5" fontId="6" fillId="10" borderId="50" xfId="5" applyNumberFormat="1" applyFont="1" applyFill="1" applyBorder="1">
      <alignment vertical="center"/>
    </xf>
    <xf numFmtId="5" fontId="6" fillId="10" borderId="52" xfId="5" applyNumberFormat="1" applyFont="1" applyFill="1" applyBorder="1">
      <alignment vertical="center"/>
    </xf>
    <xf numFmtId="5" fontId="6" fillId="10" borderId="48" xfId="5" applyNumberFormat="1" applyFont="1" applyFill="1" applyBorder="1">
      <alignment vertical="center"/>
    </xf>
    <xf numFmtId="179" fontId="6" fillId="10" borderId="29" xfId="5" applyNumberFormat="1" applyFont="1" applyFill="1" applyBorder="1" applyAlignment="1">
      <alignment horizontal="center" vertical="center"/>
    </xf>
    <xf numFmtId="0" fontId="2" fillId="0" borderId="73" xfId="5" applyFont="1" applyBorder="1">
      <alignment vertical="center"/>
    </xf>
    <xf numFmtId="0" fontId="2" fillId="0" borderId="78" xfId="5" applyFont="1" applyBorder="1">
      <alignment vertical="center"/>
    </xf>
    <xf numFmtId="0" fontId="2" fillId="0" borderId="79" xfId="5" applyFont="1" applyBorder="1" applyAlignment="1">
      <alignment horizontal="right" vertical="center"/>
    </xf>
    <xf numFmtId="0" fontId="2" fillId="0" borderId="80" xfId="5" applyFont="1" applyBorder="1" applyAlignment="1">
      <alignment horizontal="right" vertical="center"/>
    </xf>
    <xf numFmtId="0" fontId="2" fillId="0" borderId="81" xfId="5" applyFont="1" applyBorder="1" applyAlignment="1">
      <alignment horizontal="right" vertical="center"/>
    </xf>
    <xf numFmtId="0" fontId="4" fillId="2" borderId="69" xfId="5" applyFont="1" applyFill="1" applyBorder="1" applyAlignment="1">
      <alignment horizontal="center" vertical="center"/>
    </xf>
    <xf numFmtId="0" fontId="4" fillId="2" borderId="69" xfId="5" applyFont="1" applyFill="1" applyBorder="1">
      <alignment vertical="center"/>
    </xf>
    <xf numFmtId="0" fontId="6" fillId="10" borderId="65" xfId="5" applyFont="1" applyFill="1" applyBorder="1" applyAlignment="1">
      <alignment horizontal="center" vertical="center"/>
    </xf>
    <xf numFmtId="0" fontId="2" fillId="0" borderId="69" xfId="5" applyFont="1" applyBorder="1" applyAlignment="1">
      <alignment horizontal="center" vertical="center"/>
    </xf>
    <xf numFmtId="38" fontId="2" fillId="24" borderId="11" xfId="3" applyFont="1" applyFill="1" applyBorder="1" applyAlignment="1" applyProtection="1">
      <alignment vertical="center"/>
    </xf>
    <xf numFmtId="38" fontId="2" fillId="24" borderId="25" xfId="3" applyFont="1" applyFill="1" applyBorder="1" applyAlignment="1" applyProtection="1">
      <alignment vertical="center"/>
    </xf>
    <xf numFmtId="38" fontId="2" fillId="24" borderId="25" xfId="2" applyFont="1" applyFill="1" applyBorder="1" applyAlignment="1" applyProtection="1">
      <alignment vertical="center"/>
    </xf>
    <xf numFmtId="38" fontId="2" fillId="2" borderId="10" xfId="2" applyFont="1" applyFill="1" applyBorder="1" applyAlignment="1" applyProtection="1">
      <alignment vertical="center"/>
    </xf>
    <xf numFmtId="38" fontId="2" fillId="24" borderId="64" xfId="2" applyFont="1" applyFill="1" applyBorder="1" applyAlignment="1" applyProtection="1">
      <alignment vertical="center"/>
    </xf>
    <xf numFmtId="38" fontId="2" fillId="0" borderId="0" xfId="3" quotePrefix="1" applyFont="1" applyFill="1">
      <alignment vertical="center"/>
    </xf>
    <xf numFmtId="38" fontId="2" fillId="2" borderId="0" xfId="3" quotePrefix="1" applyFont="1" applyFill="1">
      <alignment vertical="center"/>
    </xf>
    <xf numFmtId="0" fontId="2" fillId="9" borderId="44" xfId="5" applyFont="1" applyFill="1" applyBorder="1" applyAlignment="1">
      <alignment horizontal="center" vertical="center"/>
    </xf>
    <xf numFmtId="0" fontId="2" fillId="2" borderId="1" xfId="5" applyFont="1" applyFill="1" applyBorder="1">
      <alignment vertical="center"/>
    </xf>
    <xf numFmtId="0" fontId="2" fillId="3" borderId="0" xfId="5" applyFont="1" applyFill="1">
      <alignment vertical="center"/>
    </xf>
    <xf numFmtId="0" fontId="2" fillId="4" borderId="0" xfId="5" applyFont="1" applyFill="1">
      <alignment vertical="center"/>
    </xf>
    <xf numFmtId="0" fontId="2" fillId="2" borderId="0" xfId="5" applyFont="1" applyFill="1" applyAlignment="1">
      <alignment horizontal="right" vertical="center"/>
    </xf>
    <xf numFmtId="0" fontId="12" fillId="23" borderId="0" xfId="5" applyFont="1" applyFill="1" applyProtection="1">
      <alignment vertical="center"/>
      <protection locked="0"/>
    </xf>
    <xf numFmtId="38" fontId="2" fillId="23" borderId="37" xfId="2" applyFont="1" applyFill="1" applyBorder="1" applyAlignment="1" applyProtection="1">
      <alignment vertical="center"/>
    </xf>
    <xf numFmtId="38" fontId="2" fillId="23" borderId="11" xfId="3" applyFont="1" applyFill="1" applyBorder="1" applyAlignment="1" applyProtection="1">
      <alignment vertical="center"/>
    </xf>
    <xf numFmtId="38" fontId="2" fillId="0" borderId="88" xfId="2" applyFont="1" applyBorder="1" applyAlignment="1" applyProtection="1">
      <alignment vertical="center"/>
    </xf>
    <xf numFmtId="38" fontId="2" fillId="0" borderId="30" xfId="2" applyFont="1" applyBorder="1" applyAlignment="1" applyProtection="1">
      <alignment vertical="center"/>
    </xf>
    <xf numFmtId="0" fontId="16" fillId="22" borderId="86" xfId="0" applyFont="1" applyFill="1" applyBorder="1">
      <alignment vertical="center"/>
    </xf>
    <xf numFmtId="38" fontId="2" fillId="0" borderId="45" xfId="2" applyFont="1" applyBorder="1" applyAlignment="1" applyProtection="1">
      <alignment vertical="center"/>
    </xf>
    <xf numFmtId="14" fontId="2" fillId="23" borderId="46" xfId="5" applyNumberFormat="1" applyFont="1" applyFill="1" applyBorder="1">
      <alignment vertical="center"/>
    </xf>
    <xf numFmtId="0" fontId="16" fillId="23" borderId="87" xfId="0" applyFont="1" applyFill="1" applyBorder="1">
      <alignment vertical="center"/>
    </xf>
    <xf numFmtId="38" fontId="2" fillId="9" borderId="66" xfId="2" applyFont="1" applyFill="1" applyBorder="1" applyAlignment="1" applyProtection="1">
      <alignment vertical="center"/>
    </xf>
    <xf numFmtId="0" fontId="2" fillId="9" borderId="31" xfId="5" applyFont="1" applyFill="1" applyBorder="1">
      <alignment vertical="center"/>
    </xf>
    <xf numFmtId="0" fontId="2" fillId="9" borderId="37" xfId="5" applyFont="1" applyFill="1" applyBorder="1">
      <alignment vertical="center"/>
    </xf>
    <xf numFmtId="38" fontId="2" fillId="0" borderId="91" xfId="2" applyFont="1" applyBorder="1" applyAlignment="1" applyProtection="1">
      <alignment vertical="center"/>
    </xf>
    <xf numFmtId="0" fontId="2" fillId="9" borderId="91" xfId="5" applyFont="1" applyFill="1" applyBorder="1">
      <alignment vertical="center"/>
    </xf>
    <xf numFmtId="0" fontId="16" fillId="0" borderId="67" xfId="0" applyFont="1" applyBorder="1" applyAlignment="1">
      <alignment horizontal="center" vertical="center"/>
    </xf>
    <xf numFmtId="38" fontId="2" fillId="9" borderId="92" xfId="2" applyFont="1" applyFill="1" applyBorder="1" applyAlignment="1" applyProtection="1">
      <alignment vertical="center"/>
    </xf>
    <xf numFmtId="0" fontId="2" fillId="0" borderId="93" xfId="5" applyFont="1" applyBorder="1">
      <alignment vertical="center"/>
    </xf>
    <xf numFmtId="0" fontId="2" fillId="9" borderId="0" xfId="5" applyFont="1" applyFill="1">
      <alignment vertical="center"/>
    </xf>
    <xf numFmtId="0" fontId="21" fillId="9" borderId="0" xfId="5" quotePrefix="1" applyFont="1" applyFill="1">
      <alignment vertical="center"/>
    </xf>
    <xf numFmtId="0" fontId="4" fillId="26" borderId="69" xfId="5" applyFont="1" applyFill="1" applyBorder="1" applyAlignment="1">
      <alignment horizontal="right" vertical="center" indent="1"/>
    </xf>
    <xf numFmtId="0" fontId="4" fillId="2" borderId="0" xfId="5" applyFont="1" applyFill="1" applyAlignment="1">
      <alignment horizontal="right" vertical="center"/>
    </xf>
    <xf numFmtId="0" fontId="2" fillId="28" borderId="0" xfId="5" applyFont="1" applyFill="1" applyAlignment="1">
      <alignment horizontal="left" vertical="center" indent="3"/>
    </xf>
    <xf numFmtId="0" fontId="2" fillId="28" borderId="0" xfId="5" applyFont="1" applyFill="1">
      <alignment vertical="center"/>
    </xf>
    <xf numFmtId="0" fontId="2" fillId="29" borderId="0" xfId="5" applyFont="1" applyFill="1" applyAlignment="1">
      <alignment horizontal="left" vertical="center"/>
    </xf>
    <xf numFmtId="0" fontId="2" fillId="28" borderId="21" xfId="5" applyFont="1" applyFill="1" applyBorder="1" applyAlignment="1">
      <alignment horizontal="center" vertical="center"/>
    </xf>
    <xf numFmtId="0" fontId="2" fillId="28" borderId="24" xfId="5" applyFont="1" applyFill="1" applyBorder="1" applyAlignment="1">
      <alignment horizontal="center" vertical="center"/>
    </xf>
    <xf numFmtId="0" fontId="16" fillId="9" borderId="10" xfId="0" applyFont="1" applyFill="1" applyBorder="1">
      <alignment vertical="center"/>
    </xf>
    <xf numFmtId="0" fontId="4" fillId="22" borderId="0" xfId="5" applyFont="1" applyFill="1" applyAlignment="1">
      <alignment horizontal="right" vertical="center"/>
    </xf>
    <xf numFmtId="0" fontId="4" fillId="9" borderId="0" xfId="5" applyFont="1" applyFill="1">
      <alignment vertical="center"/>
    </xf>
    <xf numFmtId="0" fontId="13" fillId="0" borderId="0" xfId="5" applyFont="1">
      <alignment vertical="center"/>
    </xf>
    <xf numFmtId="0" fontId="16" fillId="9" borderId="0" xfId="0" applyFont="1" applyFill="1" applyAlignment="1">
      <alignment horizontal="right" vertical="center"/>
    </xf>
    <xf numFmtId="14" fontId="2" fillId="9" borderId="0" xfId="5" applyNumberFormat="1" applyFont="1" applyFill="1">
      <alignment vertical="center"/>
    </xf>
    <xf numFmtId="0" fontId="2" fillId="9" borderId="0" xfId="5" applyFont="1" applyFill="1" applyAlignment="1">
      <alignment horizontal="right" vertical="center"/>
    </xf>
    <xf numFmtId="0" fontId="2" fillId="25" borderId="0" xfId="5" applyFont="1" applyFill="1">
      <alignment vertical="center"/>
    </xf>
    <xf numFmtId="14" fontId="16" fillId="9" borderId="10" xfId="0" applyNumberFormat="1" applyFont="1" applyFill="1" applyBorder="1">
      <alignment vertical="center"/>
    </xf>
    <xf numFmtId="0" fontId="2" fillId="2" borderId="10" xfId="5" applyFont="1" applyFill="1" applyBorder="1">
      <alignment vertical="center"/>
    </xf>
    <xf numFmtId="0" fontId="2" fillId="29" borderId="0" xfId="5" applyFont="1" applyFill="1">
      <alignment vertical="center"/>
    </xf>
    <xf numFmtId="0" fontId="2" fillId="29" borderId="0" xfId="5" applyFont="1" applyFill="1" applyAlignment="1">
      <alignment horizontal="left" vertical="center" indent="3"/>
    </xf>
    <xf numFmtId="0" fontId="2" fillId="28" borderId="13" xfId="5" applyFont="1" applyFill="1" applyBorder="1" applyAlignment="1">
      <alignment horizontal="center" vertical="center"/>
    </xf>
    <xf numFmtId="0" fontId="2" fillId="28" borderId="66" xfId="5" applyFont="1" applyFill="1" applyBorder="1" applyAlignment="1">
      <alignment horizontal="center" vertical="center"/>
    </xf>
    <xf numFmtId="0" fontId="2" fillId="28" borderId="0" xfId="5" applyFont="1" applyFill="1" applyAlignment="1">
      <alignment horizontal="center" vertical="center"/>
    </xf>
    <xf numFmtId="0" fontId="6" fillId="10" borderId="0" xfId="5" applyFont="1" applyFill="1" applyAlignment="1">
      <alignment horizontal="left" vertical="center"/>
    </xf>
    <xf numFmtId="0" fontId="19" fillId="2" borderId="0" xfId="5" applyFont="1" applyFill="1">
      <alignment vertical="center"/>
    </xf>
    <xf numFmtId="0" fontId="19" fillId="28" borderId="0" xfId="5" applyFont="1" applyFill="1">
      <alignment vertical="center"/>
    </xf>
    <xf numFmtId="0" fontId="17" fillId="28" borderId="0" xfId="0" applyFont="1" applyFill="1">
      <alignment vertical="center"/>
    </xf>
    <xf numFmtId="0" fontId="2" fillId="30" borderId="0" xfId="5" applyFont="1" applyFill="1">
      <alignment vertical="center"/>
    </xf>
    <xf numFmtId="0" fontId="2" fillId="30" borderId="79" xfId="5" applyFont="1" applyFill="1" applyBorder="1" applyAlignment="1">
      <alignment horizontal="right" vertical="center"/>
    </xf>
    <xf numFmtId="0" fontId="2" fillId="30" borderId="80" xfId="5" applyFont="1" applyFill="1" applyBorder="1" applyAlignment="1">
      <alignment horizontal="right" vertical="center"/>
    </xf>
    <xf numFmtId="0" fontId="2" fillId="30" borderId="81" xfId="5" applyFont="1" applyFill="1" applyBorder="1" applyAlignment="1">
      <alignment horizontal="right" vertical="center"/>
    </xf>
    <xf numFmtId="0" fontId="2" fillId="30" borderId="13" xfId="5" applyFont="1" applyFill="1" applyBorder="1" applyAlignment="1">
      <alignment horizontal="right" vertical="center"/>
    </xf>
    <xf numFmtId="49" fontId="10" fillId="30" borderId="44" xfId="5" applyNumberFormat="1" applyFont="1" applyFill="1" applyBorder="1" applyProtection="1">
      <alignment vertical="center"/>
      <protection locked="0"/>
    </xf>
    <xf numFmtId="0" fontId="2" fillId="30" borderId="34" xfId="5" applyFont="1" applyFill="1" applyBorder="1">
      <alignment vertical="center"/>
    </xf>
    <xf numFmtId="0" fontId="2" fillId="30" borderId="19" xfId="5" applyFont="1" applyFill="1" applyBorder="1">
      <alignment vertical="center"/>
    </xf>
    <xf numFmtId="0" fontId="2" fillId="30" borderId="22" xfId="5" applyFont="1" applyFill="1" applyBorder="1">
      <alignment vertical="center"/>
    </xf>
    <xf numFmtId="0" fontId="2" fillId="30" borderId="42" xfId="5" applyFont="1" applyFill="1" applyBorder="1">
      <alignment vertical="center"/>
    </xf>
    <xf numFmtId="0" fontId="2" fillId="30" borderId="24" xfId="5" applyFont="1" applyFill="1" applyBorder="1" applyAlignment="1" applyProtection="1">
      <alignment horizontal="center" vertical="center"/>
      <protection locked="0"/>
    </xf>
    <xf numFmtId="0" fontId="2" fillId="30" borderId="28" xfId="5" applyFont="1" applyFill="1" applyBorder="1" applyAlignment="1" applyProtection="1">
      <alignment horizontal="center" vertical="center"/>
      <protection locked="0"/>
    </xf>
    <xf numFmtId="0" fontId="2" fillId="30" borderId="34" xfId="5" applyFont="1" applyFill="1" applyBorder="1" applyAlignment="1">
      <alignment horizontal="right" vertical="center"/>
    </xf>
    <xf numFmtId="0" fontId="2" fillId="30" borderId="41" xfId="5" applyFont="1" applyFill="1" applyBorder="1" applyAlignment="1">
      <alignment horizontal="right" vertical="center"/>
    </xf>
    <xf numFmtId="0" fontId="4" fillId="30" borderId="34" xfId="5" applyFont="1" applyFill="1" applyBorder="1" applyAlignment="1">
      <alignment horizontal="right" vertical="center"/>
    </xf>
    <xf numFmtId="0" fontId="2" fillId="30" borderId="10" xfId="5" applyFont="1" applyFill="1" applyBorder="1" applyAlignment="1">
      <alignment horizontal="right" vertical="center"/>
    </xf>
    <xf numFmtId="0" fontId="2" fillId="30" borderId="11" xfId="5" applyFont="1" applyFill="1" applyBorder="1" applyAlignment="1">
      <alignment horizontal="right" vertical="center"/>
    </xf>
    <xf numFmtId="0" fontId="4" fillId="30" borderId="41" xfId="5" applyFont="1" applyFill="1" applyBorder="1" applyAlignment="1">
      <alignment horizontal="right" vertical="center"/>
    </xf>
    <xf numFmtId="0" fontId="2" fillId="30" borderId="35" xfId="5" applyFont="1" applyFill="1" applyBorder="1">
      <alignment vertical="center"/>
    </xf>
    <xf numFmtId="0" fontId="2" fillId="30" borderId="15" xfId="5" applyFont="1" applyFill="1" applyBorder="1" applyAlignment="1">
      <alignment horizontal="right" vertical="center"/>
    </xf>
    <xf numFmtId="0" fontId="2" fillId="28" borderId="41" xfId="5" applyFont="1" applyFill="1" applyBorder="1">
      <alignment vertical="center"/>
    </xf>
    <xf numFmtId="0" fontId="2" fillId="28" borderId="13" xfId="5" applyFont="1" applyFill="1" applyBorder="1">
      <alignment vertical="center"/>
    </xf>
    <xf numFmtId="0" fontId="2" fillId="28" borderId="16" xfId="5" applyFont="1" applyFill="1" applyBorder="1">
      <alignment vertical="center"/>
    </xf>
    <xf numFmtId="0" fontId="2" fillId="28" borderId="44" xfId="5" applyFont="1" applyFill="1" applyBorder="1" applyAlignment="1">
      <alignment horizontal="center" vertical="center"/>
    </xf>
    <xf numFmtId="0" fontId="2" fillId="30" borderId="49" xfId="5" applyFont="1" applyFill="1" applyBorder="1">
      <alignment vertical="center"/>
    </xf>
    <xf numFmtId="0" fontId="4" fillId="30" borderId="49" xfId="5" applyFont="1" applyFill="1" applyBorder="1" applyAlignment="1">
      <alignment horizontal="right" vertical="center"/>
    </xf>
    <xf numFmtId="0" fontId="2" fillId="30" borderId="15" xfId="5" applyFont="1" applyFill="1" applyBorder="1" applyAlignment="1">
      <alignment vertical="center" wrapText="1"/>
    </xf>
    <xf numFmtId="0" fontId="4" fillId="30" borderId="0" xfId="5" applyFont="1" applyFill="1">
      <alignment vertical="center"/>
    </xf>
    <xf numFmtId="0" fontId="2" fillId="0" borderId="0" xfId="5" applyFont="1" applyAlignment="1">
      <alignment horizontal="right" vertical="top"/>
    </xf>
    <xf numFmtId="0" fontId="13" fillId="10" borderId="0" xfId="5" applyFont="1" applyFill="1" applyAlignment="1">
      <alignment horizontal="center" vertical="center"/>
    </xf>
    <xf numFmtId="0" fontId="16" fillId="30" borderId="0" xfId="0" applyFont="1" applyFill="1" applyAlignment="1">
      <alignment horizontal="left" vertical="center"/>
    </xf>
    <xf numFmtId="0" fontId="2" fillId="31" borderId="0" xfId="5" applyFont="1" applyFill="1">
      <alignment vertical="center"/>
    </xf>
    <xf numFmtId="0" fontId="2" fillId="28" borderId="13" xfId="5" applyFont="1" applyFill="1" applyBorder="1" applyAlignment="1">
      <alignment horizontal="right" vertical="center"/>
    </xf>
    <xf numFmtId="14" fontId="2" fillId="28" borderId="66" xfId="5" applyNumberFormat="1" applyFont="1" applyFill="1" applyBorder="1" applyAlignment="1">
      <alignment horizontal="center" vertical="center"/>
    </xf>
    <xf numFmtId="0" fontId="2" fillId="28" borderId="19" xfId="5" applyFont="1" applyFill="1" applyBorder="1" applyAlignment="1">
      <alignment horizontal="right" vertical="center"/>
    </xf>
    <xf numFmtId="0" fontId="2" fillId="28" borderId="42" xfId="5" applyFont="1" applyFill="1" applyBorder="1">
      <alignment vertical="center"/>
    </xf>
    <xf numFmtId="49" fontId="2" fillId="28" borderId="28" xfId="5" applyNumberFormat="1" applyFont="1" applyFill="1" applyBorder="1" applyAlignment="1">
      <alignment horizontal="center" vertical="center"/>
    </xf>
    <xf numFmtId="0" fontId="4" fillId="8" borderId="28" xfId="5" applyFont="1" applyFill="1" applyBorder="1">
      <alignment vertical="center"/>
    </xf>
    <xf numFmtId="0" fontId="4" fillId="27" borderId="28" xfId="5" applyFont="1" applyFill="1" applyBorder="1" applyAlignment="1">
      <alignment horizontal="right" vertical="center"/>
    </xf>
    <xf numFmtId="0" fontId="2" fillId="9" borderId="21" xfId="5" applyFont="1" applyFill="1" applyBorder="1" applyAlignment="1">
      <alignment horizontal="center" vertical="center"/>
    </xf>
    <xf numFmtId="0" fontId="2" fillId="9" borderId="24" xfId="5" applyFont="1" applyFill="1" applyBorder="1" applyAlignment="1">
      <alignment horizontal="center" vertical="center"/>
    </xf>
    <xf numFmtId="0" fontId="2" fillId="9" borderId="28" xfId="5" applyFont="1" applyFill="1" applyBorder="1" applyAlignment="1">
      <alignment horizontal="center" vertical="center"/>
    </xf>
    <xf numFmtId="0" fontId="8" fillId="9" borderId="72" xfId="5" applyFont="1" applyFill="1" applyBorder="1" applyAlignment="1">
      <alignment horizontal="center" vertical="center"/>
    </xf>
    <xf numFmtId="14" fontId="2" fillId="8" borderId="72" xfId="5" applyNumberFormat="1" applyFont="1" applyFill="1" applyBorder="1" applyAlignment="1">
      <alignment horizontal="center" vertical="center"/>
    </xf>
    <xf numFmtId="0" fontId="2" fillId="9" borderId="72" xfId="5" applyFont="1" applyFill="1" applyBorder="1" applyAlignment="1">
      <alignment horizontal="center" vertical="center"/>
    </xf>
    <xf numFmtId="180" fontId="2" fillId="8" borderId="66" xfId="5" applyNumberFormat="1" applyFont="1" applyFill="1" applyBorder="1" applyAlignment="1">
      <alignment horizontal="left" vertical="center"/>
    </xf>
    <xf numFmtId="49" fontId="2" fillId="9" borderId="21" xfId="5" applyNumberFormat="1" applyFont="1" applyFill="1" applyBorder="1">
      <alignment vertical="center"/>
    </xf>
    <xf numFmtId="49" fontId="2" fillId="8" borderId="36" xfId="5" applyNumberFormat="1" applyFont="1" applyFill="1" applyBorder="1">
      <alignment vertical="center"/>
    </xf>
    <xf numFmtId="49" fontId="18" fillId="8" borderId="44" xfId="4" applyNumberFormat="1" applyFont="1" applyFill="1" applyBorder="1" applyProtection="1">
      <alignment vertical="center"/>
    </xf>
    <xf numFmtId="177" fontId="2" fillId="8" borderId="15" xfId="5" applyNumberFormat="1" applyFont="1" applyFill="1" applyBorder="1" applyAlignment="1">
      <alignment horizontal="right" vertical="center"/>
    </xf>
    <xf numFmtId="177" fontId="2" fillId="8" borderId="34" xfId="5" applyNumberFormat="1" applyFont="1" applyFill="1" applyBorder="1" applyAlignment="1">
      <alignment horizontal="right" vertical="center"/>
    </xf>
    <xf numFmtId="14" fontId="2" fillId="30" borderId="14" xfId="5" applyNumberFormat="1" applyFont="1" applyFill="1" applyBorder="1" applyAlignment="1" applyProtection="1">
      <alignment horizontal="center" vertical="center"/>
      <protection locked="0"/>
    </xf>
    <xf numFmtId="0" fontId="2" fillId="28" borderId="12" xfId="5" applyFont="1" applyFill="1" applyBorder="1">
      <alignment vertical="center"/>
    </xf>
    <xf numFmtId="0" fontId="22" fillId="28" borderId="1" xfId="5" applyFont="1" applyFill="1" applyBorder="1" applyAlignment="1">
      <alignment horizontal="center" vertical="center"/>
    </xf>
    <xf numFmtId="0" fontId="2" fillId="28" borderId="10" xfId="5" applyFont="1" applyFill="1" applyBorder="1">
      <alignment vertical="center"/>
    </xf>
    <xf numFmtId="179" fontId="22" fillId="28" borderId="46" xfId="5" applyNumberFormat="1" applyFont="1" applyFill="1" applyBorder="1" applyAlignment="1">
      <alignment horizontal="center" vertical="center"/>
    </xf>
    <xf numFmtId="0" fontId="2" fillId="28" borderId="15" xfId="5" applyFont="1" applyFill="1" applyBorder="1">
      <alignment vertical="center"/>
    </xf>
    <xf numFmtId="180" fontId="2" fillId="28" borderId="66" xfId="5" applyNumberFormat="1" applyFont="1" applyFill="1" applyBorder="1" applyAlignment="1">
      <alignment horizontal="left" vertical="center"/>
    </xf>
    <xf numFmtId="0" fontId="2" fillId="28" borderId="34" xfId="5" applyFont="1" applyFill="1" applyBorder="1">
      <alignment vertical="center"/>
    </xf>
    <xf numFmtId="49" fontId="10" fillId="28" borderId="21" xfId="5" applyNumberFormat="1" applyFont="1" applyFill="1" applyBorder="1">
      <alignment vertical="center"/>
    </xf>
    <xf numFmtId="0" fontId="2" fillId="28" borderId="84" xfId="5" applyFont="1" applyFill="1" applyBorder="1">
      <alignment vertical="center"/>
    </xf>
    <xf numFmtId="49" fontId="10" fillId="28" borderId="36" xfId="5" applyNumberFormat="1" applyFont="1" applyFill="1" applyBorder="1">
      <alignment vertical="center"/>
    </xf>
    <xf numFmtId="0" fontId="2" fillId="28" borderId="78" xfId="5" applyFont="1" applyFill="1" applyBorder="1">
      <alignment vertical="center"/>
    </xf>
    <xf numFmtId="0" fontId="2" fillId="28" borderId="49" xfId="5" applyFont="1" applyFill="1" applyBorder="1">
      <alignment vertical="center"/>
    </xf>
    <xf numFmtId="0" fontId="2" fillId="28" borderId="34" xfId="5" applyFont="1" applyFill="1" applyBorder="1" applyAlignment="1">
      <alignment horizontal="right" vertical="center"/>
    </xf>
    <xf numFmtId="0" fontId="2" fillId="28" borderId="19" xfId="5" applyFont="1" applyFill="1" applyBorder="1">
      <alignment vertical="center"/>
    </xf>
    <xf numFmtId="0" fontId="20" fillId="28" borderId="89" xfId="5" applyFont="1" applyFill="1" applyBorder="1" applyAlignment="1">
      <alignment horizontal="left" vertical="center" wrapText="1" indent="1"/>
    </xf>
    <xf numFmtId="0" fontId="2" fillId="28" borderId="22" xfId="5" applyFont="1" applyFill="1" applyBorder="1">
      <alignment vertical="center"/>
    </xf>
    <xf numFmtId="0" fontId="20" fillId="28" borderId="90" xfId="5" applyFont="1" applyFill="1" applyBorder="1" applyAlignment="1">
      <alignment horizontal="left" vertical="center" wrapText="1" indent="1"/>
    </xf>
    <xf numFmtId="0" fontId="13" fillId="28" borderId="40" xfId="5" applyFont="1" applyFill="1" applyBorder="1">
      <alignment vertical="center"/>
    </xf>
    <xf numFmtId="38" fontId="2" fillId="0" borderId="29" xfId="3" applyFont="1" applyBorder="1" applyProtection="1">
      <alignment vertical="center"/>
    </xf>
    <xf numFmtId="49" fontId="13" fillId="28" borderId="40" xfId="5" applyNumberFormat="1" applyFont="1" applyFill="1" applyBorder="1">
      <alignment vertical="center"/>
    </xf>
    <xf numFmtId="38" fontId="2" fillId="0" borderId="0" xfId="3" quotePrefix="1" applyFont="1" applyProtection="1">
      <alignment vertical="center"/>
    </xf>
    <xf numFmtId="0" fontId="2" fillId="28" borderId="36" xfId="5" applyFont="1" applyFill="1" applyBorder="1" applyAlignment="1">
      <alignment horizontal="center" vertical="center"/>
    </xf>
    <xf numFmtId="0" fontId="13" fillId="0" borderId="0" xfId="5" applyFont="1" applyAlignment="1">
      <alignment horizontal="right" vertical="center"/>
    </xf>
    <xf numFmtId="0" fontId="16" fillId="30" borderId="0" xfId="0" applyFont="1" applyFill="1" applyAlignment="1">
      <alignment horizontal="center" vertical="center"/>
    </xf>
    <xf numFmtId="0" fontId="2" fillId="0" borderId="18" xfId="5" applyFont="1" applyBorder="1" applyAlignment="1">
      <alignment horizontal="center" vertical="center" shrinkToFit="1"/>
    </xf>
    <xf numFmtId="49" fontId="18" fillId="30" borderId="44" xfId="4" applyNumberFormat="1" applyFont="1" applyFill="1" applyBorder="1" applyProtection="1">
      <alignment vertical="center"/>
    </xf>
    <xf numFmtId="0" fontId="4" fillId="28" borderId="34" xfId="5" applyFont="1" applyFill="1" applyBorder="1" applyAlignment="1">
      <alignment horizontal="right" vertical="center"/>
    </xf>
    <xf numFmtId="49" fontId="6" fillId="10" borderId="64" xfId="5" applyNumberFormat="1" applyFont="1" applyFill="1" applyBorder="1" applyAlignment="1">
      <alignment horizontal="center" vertical="center"/>
    </xf>
    <xf numFmtId="0" fontId="2" fillId="30" borderId="40" xfId="5" applyFont="1" applyFill="1" applyBorder="1" applyAlignment="1">
      <alignment horizontal="right" vertical="center"/>
    </xf>
    <xf numFmtId="0" fontId="2" fillId="30" borderId="43" xfId="5" applyFont="1" applyFill="1" applyBorder="1" applyAlignment="1">
      <alignment horizontal="right" vertical="center"/>
    </xf>
    <xf numFmtId="0" fontId="12" fillId="28" borderId="0" xfId="5" applyFont="1" applyFill="1">
      <alignment vertical="center"/>
    </xf>
    <xf numFmtId="0" fontId="4" fillId="28" borderId="0" xfId="5" applyFont="1" applyFill="1">
      <alignment vertical="center"/>
    </xf>
    <xf numFmtId="0" fontId="7" fillId="28" borderId="0" xfId="5" applyFont="1" applyFill="1">
      <alignment vertical="center"/>
    </xf>
    <xf numFmtId="0" fontId="6" fillId="10" borderId="0" xfId="5" applyFont="1" applyFill="1" applyAlignment="1">
      <alignment horizontal="right" vertical="center"/>
    </xf>
    <xf numFmtId="38" fontId="4" fillId="2" borderId="11" xfId="2" applyFont="1" applyFill="1" applyBorder="1" applyAlignment="1" applyProtection="1">
      <alignment vertical="center"/>
    </xf>
    <xf numFmtId="38" fontId="4" fillId="2" borderId="25" xfId="2" applyFont="1" applyFill="1" applyBorder="1" applyAlignment="1" applyProtection="1">
      <alignment vertical="center"/>
    </xf>
    <xf numFmtId="0" fontId="4" fillId="23" borderId="10" xfId="5" applyFont="1" applyFill="1" applyBorder="1">
      <alignment vertical="center"/>
    </xf>
    <xf numFmtId="0" fontId="2" fillId="2" borderId="10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center" vertical="center"/>
    </xf>
    <xf numFmtId="0" fontId="4" fillId="2" borderId="29" xfId="5" applyFont="1" applyFill="1" applyBorder="1">
      <alignment vertical="center"/>
    </xf>
    <xf numFmtId="0" fontId="4" fillId="30" borderId="36" xfId="5" applyFont="1" applyFill="1" applyBorder="1" applyAlignment="1">
      <alignment horizontal="center" vertical="center"/>
    </xf>
    <xf numFmtId="0" fontId="4" fillId="23" borderId="44" xfId="5" applyFont="1" applyFill="1" applyBorder="1">
      <alignment vertical="center"/>
    </xf>
    <xf numFmtId="0" fontId="4" fillId="2" borderId="88" xfId="5" applyFont="1" applyFill="1" applyBorder="1">
      <alignment vertical="center"/>
    </xf>
    <xf numFmtId="0" fontId="11" fillId="23" borderId="0" xfId="5" applyFont="1" applyFill="1">
      <alignment vertical="center"/>
    </xf>
    <xf numFmtId="0" fontId="2" fillId="0" borderId="16" xfId="5" applyFont="1" applyBorder="1">
      <alignment vertical="center"/>
    </xf>
    <xf numFmtId="0" fontId="2" fillId="28" borderId="6" xfId="5" applyFont="1" applyFill="1" applyBorder="1" applyAlignment="1">
      <alignment horizontal="center" vertical="center"/>
    </xf>
    <xf numFmtId="0" fontId="2" fillId="0" borderId="2" xfId="5" applyFont="1" applyBorder="1" applyAlignment="1">
      <alignment vertical="center" wrapText="1"/>
    </xf>
    <xf numFmtId="0" fontId="2" fillId="0" borderId="3" xfId="5" applyFont="1" applyBorder="1" applyAlignment="1">
      <alignment vertical="center" wrapText="1"/>
    </xf>
    <xf numFmtId="0" fontId="2" fillId="0" borderId="4" xfId="5" applyFont="1" applyBorder="1" applyAlignment="1">
      <alignment vertical="center" wrapText="1"/>
    </xf>
    <xf numFmtId="0" fontId="2" fillId="0" borderId="5" xfId="5" applyFont="1" applyBorder="1" applyAlignment="1">
      <alignment vertical="center" wrapText="1"/>
    </xf>
    <xf numFmtId="0" fontId="2" fillId="0" borderId="0" xfId="5" applyFont="1" applyAlignment="1">
      <alignment vertical="center" wrapText="1"/>
    </xf>
    <xf numFmtId="0" fontId="2" fillId="0" borderId="6" xfId="5" applyFont="1" applyBorder="1" applyAlignment="1">
      <alignment vertical="center" wrapText="1"/>
    </xf>
    <xf numFmtId="0" fontId="2" fillId="29" borderId="0" xfId="5" applyFont="1" applyFill="1" applyAlignment="1">
      <alignment horizontal="right" vertical="center"/>
    </xf>
    <xf numFmtId="0" fontId="2" fillId="7" borderId="0" xfId="5" applyFont="1" applyFill="1" applyAlignment="1">
      <alignment horizontal="right" vertical="center"/>
    </xf>
    <xf numFmtId="0" fontId="2" fillId="0" borderId="17" xfId="5" applyFont="1" applyBorder="1">
      <alignment vertical="center"/>
    </xf>
    <xf numFmtId="0" fontId="2" fillId="0" borderId="41" xfId="5" applyFont="1" applyBorder="1" applyAlignment="1">
      <alignment horizontal="right" vertical="center"/>
    </xf>
    <xf numFmtId="0" fontId="2" fillId="0" borderId="55" xfId="5" applyFont="1" applyBorder="1" applyAlignment="1">
      <alignment horizontal="right" vertical="center"/>
    </xf>
    <xf numFmtId="0" fontId="2" fillId="0" borderId="30" xfId="5" applyFont="1" applyBorder="1" applyAlignment="1">
      <alignment horizontal="right" vertical="center"/>
    </xf>
    <xf numFmtId="49" fontId="2" fillId="8" borderId="74" xfId="5" applyNumberFormat="1" applyFont="1" applyFill="1" applyBorder="1">
      <alignment vertical="center"/>
    </xf>
    <xf numFmtId="49" fontId="2" fillId="8" borderId="75" xfId="5" applyNumberFormat="1" applyFont="1" applyFill="1" applyBorder="1">
      <alignment vertical="center"/>
    </xf>
    <xf numFmtId="49" fontId="2" fillId="8" borderId="76" xfId="5" applyNumberFormat="1" applyFont="1" applyFill="1" applyBorder="1">
      <alignment vertical="center"/>
    </xf>
    <xf numFmtId="49" fontId="2" fillId="8" borderId="27" xfId="5" applyNumberFormat="1" applyFont="1" applyFill="1" applyBorder="1">
      <alignment vertical="center"/>
    </xf>
    <xf numFmtId="49" fontId="10" fillId="8" borderId="74" xfId="5" applyNumberFormat="1" applyFont="1" applyFill="1" applyBorder="1">
      <alignment vertical="center"/>
    </xf>
    <xf numFmtId="49" fontId="10" fillId="8" borderId="20" xfId="5" applyNumberFormat="1" applyFont="1" applyFill="1" applyBorder="1">
      <alignment vertical="center"/>
    </xf>
    <xf numFmtId="49" fontId="10" fillId="30" borderId="76" xfId="5" applyNumberFormat="1" applyFont="1" applyFill="1" applyBorder="1">
      <alignment vertical="center"/>
    </xf>
    <xf numFmtId="0" fontId="10" fillId="30" borderId="77" xfId="5" applyFont="1" applyFill="1" applyBorder="1">
      <alignment vertical="center"/>
    </xf>
    <xf numFmtId="0" fontId="10" fillId="30" borderId="82" xfId="5" applyFont="1" applyFill="1" applyBorder="1">
      <alignment vertical="center"/>
    </xf>
    <xf numFmtId="0" fontId="10" fillId="30" borderId="20" xfId="5" applyFont="1" applyFill="1" applyBorder="1">
      <alignment vertical="center"/>
    </xf>
    <xf numFmtId="0" fontId="10" fillId="30" borderId="83" xfId="5" applyFont="1" applyFill="1" applyBorder="1">
      <alignment vertical="center"/>
    </xf>
    <xf numFmtId="0" fontId="10" fillId="30" borderId="23" xfId="5" applyFont="1" applyFill="1" applyBorder="1">
      <alignment vertical="center"/>
    </xf>
    <xf numFmtId="0" fontId="10" fillId="30" borderId="76" xfId="5" applyFont="1" applyFill="1" applyBorder="1">
      <alignment vertical="center"/>
    </xf>
    <xf numFmtId="0" fontId="2" fillId="0" borderId="15" xfId="5" applyFont="1" applyBorder="1" applyAlignment="1">
      <alignment vertical="center" wrapText="1"/>
    </xf>
    <xf numFmtId="0" fontId="2" fillId="0" borderId="34" xfId="5" applyFont="1" applyBorder="1">
      <alignment vertical="center"/>
    </xf>
    <xf numFmtId="0" fontId="2" fillId="8" borderId="0" xfId="5" applyFont="1" applyFill="1" applyAlignment="1">
      <alignment horizontal="left" vertical="center"/>
    </xf>
    <xf numFmtId="0" fontId="2" fillId="0" borderId="10" xfId="5" applyFont="1" applyBorder="1">
      <alignment vertical="center"/>
    </xf>
    <xf numFmtId="0" fontId="2" fillId="8" borderId="56" xfId="5" applyFont="1" applyFill="1" applyBorder="1" applyAlignment="1">
      <alignment horizontal="left" vertical="center"/>
    </xf>
    <xf numFmtId="0" fontId="2" fillId="8" borderId="57" xfId="5" applyFont="1" applyFill="1" applyBorder="1" applyAlignment="1">
      <alignment horizontal="left" vertical="center"/>
    </xf>
    <xf numFmtId="0" fontId="2" fillId="8" borderId="58" xfId="5" applyFont="1" applyFill="1" applyBorder="1" applyAlignment="1">
      <alignment horizontal="left" vertical="center"/>
    </xf>
    <xf numFmtId="0" fontId="2" fillId="8" borderId="59" xfId="5" applyFont="1" applyFill="1" applyBorder="1" applyAlignment="1">
      <alignment horizontal="left" vertical="center"/>
    </xf>
    <xf numFmtId="0" fontId="2" fillId="8" borderId="60" xfId="5" applyFont="1" applyFill="1" applyBorder="1" applyAlignment="1">
      <alignment horizontal="left" vertical="center"/>
    </xf>
    <xf numFmtId="0" fontId="2" fillId="8" borderId="61" xfId="5" applyFont="1" applyFill="1" applyBorder="1" applyAlignment="1">
      <alignment horizontal="left" vertical="center"/>
    </xf>
    <xf numFmtId="0" fontId="2" fillId="0" borderId="14" xfId="5" applyFont="1" applyBorder="1">
      <alignment vertical="center"/>
    </xf>
    <xf numFmtId="0" fontId="2" fillId="0" borderId="1" xfId="5" applyFont="1" applyBorder="1">
      <alignment vertical="center"/>
    </xf>
    <xf numFmtId="49" fontId="10" fillId="28" borderId="74" xfId="5" applyNumberFormat="1" applyFont="1" applyFill="1" applyBorder="1">
      <alignment vertical="center"/>
    </xf>
    <xf numFmtId="49" fontId="10" fillId="28" borderId="20" xfId="5" applyNumberFormat="1" applyFont="1" applyFill="1" applyBorder="1">
      <alignment vertical="center"/>
    </xf>
    <xf numFmtId="0" fontId="2" fillId="0" borderId="29" xfId="5" applyFont="1" applyBorder="1">
      <alignment vertical="center"/>
    </xf>
    <xf numFmtId="0" fontId="2" fillId="8" borderId="62" xfId="5" applyFont="1" applyFill="1" applyBorder="1" applyAlignment="1">
      <alignment horizontal="left" vertical="center"/>
    </xf>
    <xf numFmtId="0" fontId="2" fillId="8" borderId="63" xfId="5" applyFont="1" applyFill="1" applyBorder="1" applyAlignment="1">
      <alignment horizontal="left" vertical="center"/>
    </xf>
    <xf numFmtId="0" fontId="2" fillId="8" borderId="51" xfId="5" applyFont="1" applyFill="1" applyBorder="1" applyAlignment="1">
      <alignment horizontal="left" vertical="center"/>
    </xf>
    <xf numFmtId="0" fontId="2" fillId="8" borderId="53" xfId="5" applyFont="1" applyFill="1" applyBorder="1" applyAlignment="1">
      <alignment horizontal="left" vertical="center"/>
    </xf>
    <xf numFmtId="0" fontId="2" fillId="8" borderId="10" xfId="5" applyFont="1" applyFill="1" applyBorder="1" applyAlignment="1">
      <alignment horizontal="left" vertical="center"/>
    </xf>
    <xf numFmtId="0" fontId="2" fillId="2" borderId="0" xfId="5" applyFont="1" applyFill="1" applyAlignment="1">
      <alignment vertical="center" wrapText="1"/>
    </xf>
    <xf numFmtId="0" fontId="6" fillId="30" borderId="13" xfId="5" applyFont="1" applyFill="1" applyBorder="1" applyProtection="1">
      <alignment vertical="center"/>
      <protection locked="0"/>
    </xf>
    <xf numFmtId="0" fontId="6" fillId="30" borderId="88" xfId="5" applyFont="1" applyFill="1" applyBorder="1" applyProtection="1">
      <alignment vertical="center"/>
      <protection locked="0"/>
    </xf>
    <xf numFmtId="49" fontId="10" fillId="30" borderId="76" xfId="5" applyNumberFormat="1" applyFont="1" applyFill="1" applyBorder="1" applyProtection="1">
      <alignment vertical="center"/>
      <protection locked="0"/>
    </xf>
    <xf numFmtId="49" fontId="10" fillId="30" borderId="77" xfId="5" applyNumberFormat="1" applyFont="1" applyFill="1" applyBorder="1" applyProtection="1">
      <alignment vertical="center"/>
      <protection locked="0"/>
    </xf>
    <xf numFmtId="49" fontId="10" fillId="30" borderId="82" xfId="5" applyNumberFormat="1" applyFont="1" applyFill="1" applyBorder="1" applyProtection="1">
      <alignment vertical="center"/>
      <protection locked="0"/>
    </xf>
    <xf numFmtId="49" fontId="10" fillId="30" borderId="20" xfId="5" applyNumberFormat="1" applyFont="1" applyFill="1" applyBorder="1" applyProtection="1">
      <alignment vertical="center"/>
      <protection locked="0"/>
    </xf>
    <xf numFmtId="49" fontId="10" fillId="30" borderId="83" xfId="5" applyNumberFormat="1" applyFont="1" applyFill="1" applyBorder="1" applyProtection="1">
      <alignment vertical="center"/>
      <protection locked="0"/>
    </xf>
    <xf numFmtId="49" fontId="10" fillId="30" borderId="23" xfId="5" applyNumberFormat="1" applyFont="1" applyFill="1" applyBorder="1" applyProtection="1">
      <alignment vertical="center"/>
      <protection locked="0"/>
    </xf>
    <xf numFmtId="0" fontId="2" fillId="30" borderId="85" xfId="5" applyFont="1" applyFill="1" applyBorder="1" applyAlignment="1" applyProtection="1">
      <alignment horizontal="left" vertical="center" wrapText="1"/>
      <protection locked="0"/>
    </xf>
    <xf numFmtId="0" fontId="2" fillId="30" borderId="78" xfId="5" applyFont="1" applyFill="1" applyBorder="1" applyAlignment="1" applyProtection="1">
      <alignment horizontal="left" vertical="center" wrapText="1"/>
      <protection locked="0"/>
    </xf>
    <xf numFmtId="0" fontId="2" fillId="30" borderId="86" xfId="5" applyFont="1" applyFill="1" applyBorder="1" applyAlignment="1" applyProtection="1">
      <alignment horizontal="left" vertical="center" wrapText="1"/>
      <protection locked="0"/>
    </xf>
    <xf numFmtId="0" fontId="2" fillId="30" borderId="73" xfId="5" applyFont="1" applyFill="1" applyBorder="1" applyAlignment="1" applyProtection="1">
      <alignment horizontal="left" vertical="center" wrapText="1"/>
      <protection locked="0"/>
    </xf>
    <xf numFmtId="0" fontId="2" fillId="30" borderId="84" xfId="5" applyFont="1" applyFill="1" applyBorder="1" applyAlignment="1" applyProtection="1">
      <alignment horizontal="left" vertical="center" wrapText="1"/>
      <protection locked="0"/>
    </xf>
    <xf numFmtId="0" fontId="2" fillId="30" borderId="87" xfId="5" applyFont="1" applyFill="1" applyBorder="1" applyAlignment="1" applyProtection="1">
      <alignment horizontal="left" vertical="center" wrapText="1"/>
      <protection locked="0"/>
    </xf>
  </cellXfs>
  <cellStyles count="6">
    <cellStyle name="ハイパーリンク" xfId="4" builtinId="8"/>
    <cellStyle name="桁区切り" xfId="3" builtinId="6"/>
    <cellStyle name="桁区切り 2" xfId="2" xr:uid="{38E9BE50-48BC-4C2F-9BB0-FED0515D702B}"/>
    <cellStyle name="標準" xfId="0" builtinId="0"/>
    <cellStyle name="標準 2" xfId="1" xr:uid="{FD795E1D-6322-4AA1-9A06-0DA740BBF56D}"/>
    <cellStyle name="標準 2 3" xfId="5" xr:uid="{C2826409-B313-40B1-AED9-B4E4DD9E4D22}"/>
  </cellStyles>
  <dxfs count="72">
    <dxf>
      <font>
        <b/>
        <i val="0"/>
        <color rgb="FFFF0000"/>
      </font>
      <fill>
        <patternFill>
          <bgColor rgb="FFFFFF00"/>
        </patternFill>
      </fill>
    </dxf>
    <dxf>
      <font>
        <strike/>
        <color rgb="FFFFC000"/>
      </font>
      <numFmt numFmtId="19" formatCode="yyyy/m/d"/>
    </dxf>
    <dxf>
      <font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/>
        <right/>
        <top/>
        <bottom/>
        <vertical/>
        <horizontal/>
      </border>
    </dxf>
    <dxf>
      <font>
        <color rgb="FFCCFFFF"/>
      </font>
      <border>
        <left/>
        <right/>
        <top/>
        <bottom/>
        <vertical/>
        <horizontal/>
      </border>
    </dxf>
    <dxf>
      <font>
        <color auto="1"/>
      </font>
      <border>
        <left/>
        <right/>
        <top/>
        <bottom/>
        <vertical/>
        <horizontal/>
      </border>
    </dxf>
    <dxf>
      <font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strike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</font>
      <border>
        <bottom style="thin">
          <color auto="1"/>
        </bottom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thin">
          <color auto="1"/>
        </bottom>
        <vertical/>
        <horizontal/>
      </border>
    </dxf>
    <dxf>
      <font>
        <strike val="0"/>
        <u val="none"/>
        <color auto="1"/>
      </font>
      <fill>
        <patternFill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</border>
    </dxf>
    <dxf>
      <font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u/>
        <color rgb="FFFF0000"/>
      </font>
      <fill>
        <patternFill>
          <bgColor rgb="FFFFFF00"/>
        </patternFill>
      </fill>
    </dxf>
    <dxf>
      <font>
        <u/>
        <color rgb="FFFF0000"/>
      </font>
      <fill>
        <patternFill>
          <bgColor rgb="FFFFFF00"/>
        </patternFill>
      </fill>
    </dxf>
    <dxf>
      <font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color auto="1"/>
      </font>
      <border>
        <left/>
        <right/>
        <top/>
        <bottom style="dotted">
          <color auto="1"/>
        </bottom>
        <vertical/>
        <horizontal/>
      </border>
    </dxf>
    <dxf>
      <font>
        <strike val="0"/>
        <u val="none"/>
        <color auto="1"/>
      </font>
      <fill>
        <patternFill>
          <bgColor rgb="FFCCFFFF"/>
        </patternFill>
      </fill>
      <border>
        <left/>
        <right/>
        <top/>
        <bottom style="thin">
          <color auto="1"/>
        </bottom>
      </border>
    </dxf>
    <dxf>
      <font>
        <b/>
        <i val="0"/>
      </font>
    </dxf>
    <dxf>
      <font>
        <b/>
        <i val="0"/>
      </font>
    </dxf>
    <dxf>
      <font>
        <color auto="1"/>
      </font>
      <fill>
        <patternFill>
          <bgColor rgb="FFFFFFCC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color auto="1"/>
      </font>
      <fill>
        <patternFill>
          <fgColor rgb="FFCCFFCC"/>
          <bgColor rgb="FFCCFFCC"/>
        </patternFill>
      </fill>
    </dxf>
    <dxf>
      <fill>
        <patternFill>
          <bgColor rgb="FFCCFFFF"/>
        </patternFill>
      </fill>
    </dxf>
    <dxf>
      <font>
        <strike val="0"/>
        <u val="none"/>
        <color auto="1"/>
      </font>
      <fill>
        <patternFill>
          <bgColor rgb="FFCCFFFF"/>
        </patternFill>
      </fill>
      <border>
        <left/>
        <right/>
        <top/>
        <bottom style="thin">
          <color auto="1"/>
        </bottom>
      </border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auto="1"/>
      </font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font>
        <strike val="0"/>
        <u val="none"/>
        <color auto="1"/>
      </font>
      <fill>
        <gradientFill degree="90">
          <stop position="0">
            <color theme="0"/>
          </stop>
          <stop position="1">
            <color rgb="FF66FFFF"/>
          </stop>
        </gradientFill>
      </fill>
      <border>
        <left/>
        <right/>
        <top/>
        <bottom style="thin">
          <color auto="1"/>
        </bottom>
      </border>
    </dxf>
    <dxf>
      <font>
        <strike val="0"/>
        <u val="none"/>
        <color auto="1"/>
      </font>
      <fill>
        <gradientFill degree="90">
          <stop position="0">
            <color theme="0"/>
          </stop>
          <stop position="1">
            <color rgb="FF66FFFF"/>
          </stop>
        </gradient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color auto="1"/>
      </font>
      <fill>
        <gradientFill degree="90">
          <stop position="0">
            <color theme="0"/>
          </stop>
          <stop position="1">
            <color rgb="FF66FF66"/>
          </stop>
        </gradient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border>
        <bottom style="thin">
          <color auto="1"/>
        </bottom>
        <vertical/>
        <horizontal/>
      </border>
    </dxf>
    <dxf>
      <font>
        <b val="0"/>
        <i val="0"/>
      </font>
    </dxf>
    <dxf>
      <font>
        <b/>
        <i val="0"/>
      </font>
      <fill>
        <patternFill>
          <bgColor rgb="FFCCFFFF"/>
        </patternFill>
      </fill>
    </dxf>
    <dxf>
      <font>
        <color auto="1"/>
      </font>
    </dxf>
    <dxf>
      <font>
        <color auto="1"/>
      </font>
    </dxf>
    <dxf>
      <font>
        <u/>
        <color rgb="FFFF0000"/>
      </font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  <vertical/>
        <horizontal/>
      </border>
    </dxf>
    <dxf>
      <font>
        <color rgb="FFFF0000"/>
      </font>
    </dxf>
    <dxf>
      <font>
        <color auto="1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  <vertical/>
        <horizontal/>
      </border>
    </dxf>
    <dxf>
      <font>
        <b/>
        <i val="0"/>
      </font>
      <fill>
        <patternFill>
          <bgColor rgb="FFCCFFFF"/>
        </patternFill>
      </fill>
    </dxf>
    <dxf>
      <font>
        <b/>
        <i val="0"/>
      </font>
      <fill>
        <patternFill>
          <bgColor rgb="FFCCFFFF"/>
        </patternFill>
      </fill>
    </dxf>
    <dxf>
      <font>
        <b/>
        <i val="0"/>
      </font>
      <fill>
        <patternFill>
          <bgColor rgb="FFCCFFFF"/>
        </patternFill>
      </fill>
    </dxf>
    <dxf>
      <font>
        <b/>
        <i val="0"/>
      </font>
      <fill>
        <patternFill>
          <bgColor rgb="FFCCFFFF"/>
        </patternFill>
      </fill>
    </dxf>
    <dxf>
      <font>
        <color auto="1"/>
      </font>
    </dxf>
    <dxf>
      <font>
        <u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gradientFill degree="45">
          <stop position="0">
            <color theme="0"/>
          </stop>
          <stop position="1">
            <color rgb="FFCCFFFF"/>
          </stop>
        </gradientFill>
      </fill>
    </dxf>
    <dxf>
      <font>
        <color auto="1"/>
      </font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66FFFF"/>
      <color rgb="FFFFCCFF"/>
      <color rgb="FFFFFFCC"/>
      <color rgb="FFCCFFFF"/>
      <color rgb="FFFF99FF"/>
      <color rgb="FFCCFFCC"/>
      <color rgb="FF00FF00"/>
      <color rgb="FF66FF66"/>
      <color rgb="FF9933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57CA9-4054-4231-8EA7-FAB5834359FF}">
  <sheetPr>
    <tabColor rgb="FFFF99FF"/>
    <outlinePr summaryBelow="0"/>
    <pageSetUpPr fitToPage="1"/>
  </sheetPr>
  <dimension ref="A1:AE202"/>
  <sheetViews>
    <sheetView tabSelected="1" topLeftCell="A138" zoomScale="70" zoomScaleNormal="70" workbookViewId="0">
      <selection activeCell="A138" sqref="A138"/>
    </sheetView>
  </sheetViews>
  <sheetFormatPr defaultColWidth="7.9140625" defaultRowHeight="18" outlineLevelRow="1" outlineLevelCol="1" x14ac:dyDescent="0.55000000000000004"/>
  <cols>
    <col min="1" max="1" width="2.58203125" style="13" customWidth="1"/>
    <col min="2" max="2" width="20.58203125" style="13" customWidth="1"/>
    <col min="3" max="3" width="30.58203125" style="13" customWidth="1"/>
    <col min="4" max="4" width="40.58203125" style="13" customWidth="1"/>
    <col min="5" max="6" width="12.58203125" style="13" customWidth="1"/>
    <col min="7" max="7" width="1.08203125" style="13" customWidth="1"/>
    <col min="8" max="9" width="14.58203125" style="13" hidden="1" customWidth="1" outlineLevel="1"/>
    <col min="10" max="10" width="11.9140625" style="13" hidden="1" customWidth="1" outlineLevel="1"/>
    <col min="11" max="11" width="12.6640625" style="13" hidden="1" customWidth="1" outlineLevel="1"/>
    <col min="12" max="12" width="4.6640625" style="13" hidden="1" customWidth="1" outlineLevel="1"/>
    <col min="13" max="13" width="4.33203125" style="13" hidden="1" customWidth="1" outlineLevel="1"/>
    <col min="14" max="14" width="18.83203125" style="13" hidden="1" customWidth="1" outlineLevel="1"/>
    <col min="15" max="15" width="1.5" style="13" hidden="1" customWidth="1" outlineLevel="1"/>
    <col min="16" max="16" width="10.75" style="13" hidden="1" customWidth="1" outlineLevel="1"/>
    <col min="17" max="17" width="5.6640625" style="13" hidden="1" customWidth="1" outlineLevel="1"/>
    <col min="18" max="18" width="7.08203125" style="13" hidden="1" customWidth="1" outlineLevel="1"/>
    <col min="19" max="19" width="5.33203125" style="13" hidden="1" customWidth="1" outlineLevel="1"/>
    <col min="20" max="20" width="1.4140625" customWidth="1" collapsed="1"/>
    <col min="21" max="21" width="26.5" customWidth="1"/>
    <col min="22" max="22" width="1.5" customWidth="1"/>
    <col min="23" max="23" width="20.58203125" bestFit="1" customWidth="1"/>
    <col min="24" max="24" width="7.33203125" customWidth="1"/>
    <col min="25" max="25" width="5.08203125" bestFit="1" customWidth="1"/>
    <col min="26" max="26" width="1.75" customWidth="1"/>
    <col min="27" max="27" width="1.6640625" customWidth="1"/>
    <col min="28" max="28" width="3.75" bestFit="1" customWidth="1"/>
    <col min="32" max="16384" width="7.9140625" style="13"/>
  </cols>
  <sheetData>
    <row r="1" spans="1:31" hidden="1" x14ac:dyDescent="0.55000000000000004">
      <c r="A1" s="12"/>
      <c r="B1" s="183"/>
      <c r="C1" s="183"/>
      <c r="D1" s="183"/>
      <c r="E1" s="183"/>
      <c r="F1" s="183"/>
      <c r="G1" s="183"/>
      <c r="H1" s="183"/>
      <c r="I1" s="183"/>
      <c r="J1" s="183"/>
      <c r="K1" s="83"/>
      <c r="Q1" s="183"/>
      <c r="R1" s="183"/>
      <c r="S1" s="183"/>
    </row>
    <row r="2" spans="1:31" hidden="1" x14ac:dyDescent="0.55000000000000004">
      <c r="A2" s="18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31" hidden="1" x14ac:dyDescent="0.55000000000000004">
      <c r="A3" s="185"/>
      <c r="B3" s="15"/>
      <c r="C3" s="15"/>
      <c r="D3" s="15"/>
      <c r="E3" s="15"/>
      <c r="F3" s="15"/>
      <c r="G3" s="15"/>
      <c r="H3" s="15"/>
      <c r="I3" s="15"/>
      <c r="J3" s="15"/>
      <c r="K3" s="15"/>
      <c r="Q3" s="15"/>
      <c r="R3" s="15"/>
      <c r="S3" s="15"/>
    </row>
    <row r="4" spans="1:31" hidden="1" x14ac:dyDescent="0.55000000000000004">
      <c r="A4" s="16">
        <v>2</v>
      </c>
      <c r="B4" s="16">
        <v>20</v>
      </c>
      <c r="C4" s="16">
        <v>30</v>
      </c>
      <c r="D4" s="16">
        <v>40</v>
      </c>
      <c r="E4" s="16">
        <v>10</v>
      </c>
      <c r="F4" s="16">
        <v>10</v>
      </c>
      <c r="G4" s="16">
        <v>2</v>
      </c>
      <c r="H4" s="17">
        <v>15</v>
      </c>
      <c r="I4" s="17"/>
      <c r="J4" s="17"/>
      <c r="K4" s="17"/>
      <c r="Q4" s="16"/>
      <c r="R4" s="16"/>
      <c r="S4" s="16"/>
    </row>
    <row r="5" spans="1:31" s="18" customFormat="1" hidden="1" x14ac:dyDescent="0.55000000000000004">
      <c r="A5" s="187"/>
      <c r="C5" s="19"/>
      <c r="D5" s="19"/>
      <c r="E5" s="19"/>
      <c r="F5" s="19"/>
      <c r="T5"/>
      <c r="U5"/>
      <c r="V5"/>
      <c r="W5"/>
      <c r="X5"/>
      <c r="Y5"/>
      <c r="Z5"/>
      <c r="AA5"/>
      <c r="AB5"/>
      <c r="AC5"/>
      <c r="AD5"/>
      <c r="AE5"/>
    </row>
    <row r="6" spans="1:31" hidden="1" x14ac:dyDescent="0.55000000000000004">
      <c r="A6" s="209"/>
      <c r="B6" s="108" t="s">
        <v>0</v>
      </c>
      <c r="C6" s="207" t="str">
        <f>N6</f>
        <v>non-resident</v>
      </c>
      <c r="D6" s="186" t="s">
        <v>235</v>
      </c>
      <c r="E6" s="12" t="s">
        <v>197</v>
      </c>
      <c r="F6" s="12"/>
      <c r="G6" s="12"/>
      <c r="H6" s="12"/>
      <c r="I6" s="12"/>
      <c r="J6" s="12"/>
      <c r="K6" s="12"/>
      <c r="L6" s="125"/>
      <c r="M6" s="125"/>
      <c r="N6" s="215" t="s">
        <v>274</v>
      </c>
      <c r="P6" s="125"/>
      <c r="Q6" s="12"/>
      <c r="R6" s="119" t="s">
        <v>258</v>
      </c>
      <c r="S6" s="12"/>
    </row>
    <row r="7" spans="1:31" hidden="1" x14ac:dyDescent="0.55000000000000004">
      <c r="A7" s="209"/>
      <c r="B7" s="17"/>
      <c r="C7" s="27" t="str">
        <f>IF(C6="運営関係者専用","関係者以外への転送厳禁","")</f>
        <v/>
      </c>
      <c r="D7" s="17"/>
      <c r="E7" s="12" t="str">
        <f>_xlfn.CONCAT("（",$N$11,"年度版）")</f>
        <v>（2026年度版）</v>
      </c>
      <c r="F7" s="12"/>
      <c r="G7" s="12"/>
      <c r="H7" s="17"/>
      <c r="I7" s="17"/>
      <c r="J7" s="17"/>
      <c r="K7" s="12"/>
      <c r="N7" s="216" t="s">
        <v>260</v>
      </c>
      <c r="Q7" s="17"/>
      <c r="R7" s="17"/>
      <c r="S7" s="12"/>
    </row>
    <row r="8" spans="1:31" hidden="1" x14ac:dyDescent="0.55000000000000004">
      <c r="A8" s="209"/>
      <c r="B8" s="17" t="s">
        <v>1</v>
      </c>
      <c r="C8" s="17"/>
      <c r="D8" s="17"/>
      <c r="E8" s="17"/>
      <c r="F8" s="17"/>
      <c r="G8" s="12"/>
      <c r="H8" s="17"/>
      <c r="I8" s="17"/>
      <c r="J8" s="17"/>
      <c r="K8" s="12"/>
      <c r="Q8" s="17"/>
      <c r="R8" s="17"/>
      <c r="S8" s="12"/>
    </row>
    <row r="9" spans="1:31" hidden="1" x14ac:dyDescent="0.55000000000000004">
      <c r="A9" s="209"/>
      <c r="B9" s="17" t="s">
        <v>2</v>
      </c>
      <c r="C9" s="17"/>
      <c r="D9" s="17"/>
      <c r="E9" s="17"/>
      <c r="F9" s="17"/>
      <c r="G9" s="12"/>
      <c r="H9" s="17"/>
      <c r="I9" s="17"/>
      <c r="J9" s="17"/>
      <c r="K9" s="12"/>
      <c r="N9" s="126" t="s">
        <v>259</v>
      </c>
      <c r="O9" s="127"/>
      <c r="P9" s="128" t="s">
        <v>210</v>
      </c>
      <c r="Q9" s="17"/>
      <c r="R9" s="17"/>
      <c r="S9" s="12"/>
    </row>
    <row r="10" spans="1:31" hidden="1" x14ac:dyDescent="0.55000000000000004">
      <c r="A10" s="209"/>
      <c r="B10" s="17"/>
      <c r="C10" s="17"/>
      <c r="D10" s="17"/>
      <c r="E10" s="17"/>
      <c r="F10" s="17"/>
      <c r="G10" s="12"/>
      <c r="H10" s="17"/>
      <c r="I10" s="17"/>
      <c r="J10" s="17"/>
      <c r="K10" s="12"/>
      <c r="Q10" s="17"/>
      <c r="R10" s="17"/>
      <c r="S10" s="12"/>
    </row>
    <row r="11" spans="1:31" hidden="1" x14ac:dyDescent="0.55000000000000004">
      <c r="A11" s="329"/>
      <c r="B11" s="330" t="s">
        <v>236</v>
      </c>
      <c r="C11" s="331"/>
      <c r="D11" s="331"/>
      <c r="E11" s="331"/>
      <c r="F11" s="332"/>
      <c r="G11" s="12"/>
      <c r="H11" s="17"/>
      <c r="I11" s="17"/>
      <c r="J11" s="17"/>
      <c r="K11" s="12"/>
      <c r="M11" s="13">
        <v>1</v>
      </c>
      <c r="N11" s="130">
        <v>2026</v>
      </c>
      <c r="P11" s="130" t="s">
        <v>198</v>
      </c>
      <c r="R11" s="119" t="s">
        <v>258</v>
      </c>
      <c r="S11" s="12"/>
    </row>
    <row r="12" spans="1:31" hidden="1" x14ac:dyDescent="0.55000000000000004">
      <c r="A12" s="329"/>
      <c r="B12" s="333"/>
      <c r="C12" s="334"/>
      <c r="D12" s="334"/>
      <c r="E12" s="334"/>
      <c r="F12" s="335"/>
      <c r="G12" s="12"/>
      <c r="H12" s="17"/>
      <c r="I12" s="17"/>
      <c r="J12" s="17"/>
      <c r="K12" s="12"/>
      <c r="S12" s="12"/>
    </row>
    <row r="13" spans="1:31" hidden="1" x14ac:dyDescent="0.55000000000000004">
      <c r="A13" s="209"/>
      <c r="B13" s="109" t="s">
        <v>3</v>
      </c>
      <c r="C13" s="110"/>
      <c r="D13" s="110"/>
      <c r="E13" s="110"/>
      <c r="F13" s="111"/>
      <c r="G13" s="12"/>
      <c r="H13" s="17"/>
      <c r="I13" s="17"/>
      <c r="J13" s="17"/>
      <c r="K13" s="12"/>
      <c r="M13" s="13">
        <v>2</v>
      </c>
      <c r="N13" s="131">
        <v>46203</v>
      </c>
      <c r="P13" s="130" t="s">
        <v>201</v>
      </c>
      <c r="R13" s="119" t="s">
        <v>258</v>
      </c>
      <c r="S13" s="12"/>
    </row>
    <row r="14" spans="1:31" hidden="1" x14ac:dyDescent="0.55000000000000004">
      <c r="A14" s="209"/>
      <c r="B14" s="20"/>
      <c r="C14" s="20"/>
      <c r="D14" s="20"/>
      <c r="E14" s="20"/>
      <c r="F14" s="20"/>
      <c r="G14" s="12"/>
      <c r="H14" s="17"/>
      <c r="I14" s="17"/>
      <c r="J14" s="17"/>
      <c r="K14" s="12"/>
      <c r="M14" s="13">
        <v>3</v>
      </c>
      <c r="N14" s="131">
        <v>46204</v>
      </c>
      <c r="P14" s="130" t="s">
        <v>200</v>
      </c>
      <c r="R14" s="119" t="s">
        <v>258</v>
      </c>
      <c r="S14" s="12"/>
    </row>
    <row r="15" spans="1:31" hidden="1" x14ac:dyDescent="0.55000000000000004">
      <c r="A15" s="209"/>
      <c r="B15" s="17" t="s">
        <v>4</v>
      </c>
      <c r="C15" s="17"/>
      <c r="D15" s="17"/>
      <c r="E15" s="17"/>
      <c r="F15" s="17"/>
      <c r="G15" s="12"/>
      <c r="H15" s="17"/>
      <c r="I15" s="17"/>
      <c r="J15" s="17"/>
      <c r="K15" s="12"/>
      <c r="P15" s="13" t="s">
        <v>213</v>
      </c>
      <c r="R15" s="17"/>
      <c r="S15" s="12"/>
    </row>
    <row r="16" spans="1:31" hidden="1" x14ac:dyDescent="0.55000000000000004">
      <c r="A16" s="209"/>
      <c r="B16" s="112" t="s">
        <v>5</v>
      </c>
      <c r="C16" s="112"/>
      <c r="D16" s="112"/>
      <c r="E16" s="17"/>
      <c r="F16" s="17"/>
      <c r="G16" s="12"/>
      <c r="H16" s="17"/>
      <c r="I16" s="12"/>
      <c r="J16" s="17"/>
      <c r="K16" s="12"/>
      <c r="S16" s="12"/>
    </row>
    <row r="17" spans="1:19" hidden="1" x14ac:dyDescent="0.55000000000000004">
      <c r="A17" s="209"/>
      <c r="B17" s="224" t="s">
        <v>6</v>
      </c>
      <c r="C17" s="224"/>
      <c r="D17" s="208"/>
      <c r="E17" s="17"/>
      <c r="F17" s="20"/>
      <c r="G17" s="12"/>
      <c r="H17" s="17"/>
      <c r="I17" s="21"/>
      <c r="J17" s="17"/>
      <c r="K17" s="12"/>
      <c r="M17" s="13">
        <v>4</v>
      </c>
      <c r="N17" s="131">
        <v>46507</v>
      </c>
      <c r="P17" s="130" t="s">
        <v>207</v>
      </c>
      <c r="R17" s="119" t="s">
        <v>258</v>
      </c>
      <c r="S17" s="231" t="s">
        <v>269</v>
      </c>
    </row>
    <row r="18" spans="1:19" hidden="1" x14ac:dyDescent="0.55000000000000004">
      <c r="A18" s="209"/>
      <c r="B18" s="113" t="s">
        <v>7</v>
      </c>
      <c r="C18" s="113"/>
      <c r="D18" s="113"/>
      <c r="E18" s="17"/>
      <c r="F18" s="20"/>
      <c r="G18" s="12"/>
      <c r="H18" s="17"/>
      <c r="I18" s="22"/>
      <c r="J18" s="17"/>
      <c r="K18" s="12"/>
      <c r="S18" s="125"/>
    </row>
    <row r="19" spans="1:19" hidden="1" x14ac:dyDescent="0.55000000000000004">
      <c r="A19" s="209"/>
      <c r="B19" s="17"/>
      <c r="C19" s="17"/>
      <c r="D19" s="17"/>
      <c r="E19" s="17"/>
      <c r="F19" s="20"/>
      <c r="G19" s="12"/>
      <c r="H19" s="17"/>
      <c r="I19" s="17"/>
      <c r="J19" s="17"/>
      <c r="K19" s="12"/>
      <c r="M19" s="13">
        <v>5</v>
      </c>
      <c r="N19" s="117" t="str">
        <f>_xlfn.CONCAT("登録手続きは ",YEAR($N$17),"年",MONTH($N$17),"月 まで受付け ")</f>
        <v xml:space="preserve">登録手続きは 2027年4月 まで受付け </v>
      </c>
      <c r="Q19" s="17"/>
      <c r="R19" s="204" t="s">
        <v>214</v>
      </c>
      <c r="S19" s="125"/>
    </row>
    <row r="20" spans="1:19" hidden="1" x14ac:dyDescent="0.55000000000000004">
      <c r="A20" s="209"/>
      <c r="B20" s="17" t="s">
        <v>8</v>
      </c>
      <c r="C20" s="17"/>
      <c r="D20" s="17"/>
      <c r="E20" s="17"/>
      <c r="F20" s="20"/>
      <c r="G20" s="12"/>
      <c r="H20" s="17"/>
      <c r="I20" s="17"/>
      <c r="J20" s="17"/>
      <c r="K20" s="12"/>
      <c r="M20" s="13">
        <v>6</v>
      </c>
      <c r="N20" s="134" t="s">
        <v>216</v>
      </c>
      <c r="Q20" s="17"/>
      <c r="R20" s="119" t="s">
        <v>258</v>
      </c>
      <c r="S20" s="125"/>
    </row>
    <row r="21" spans="1:19" hidden="1" x14ac:dyDescent="0.55000000000000004">
      <c r="A21" s="209"/>
      <c r="B21" s="23" t="s">
        <v>9</v>
      </c>
      <c r="C21" s="23"/>
      <c r="D21" s="17"/>
      <c r="E21" s="17"/>
      <c r="F21" s="20"/>
      <c r="G21" s="12"/>
      <c r="H21" s="17"/>
      <c r="I21" s="17"/>
      <c r="J21" s="17"/>
      <c r="K21" s="12"/>
      <c r="S21" s="125"/>
    </row>
    <row r="22" spans="1:19" hidden="1" x14ac:dyDescent="0.55000000000000004">
      <c r="A22" s="209"/>
      <c r="B22" s="24" t="s">
        <v>10</v>
      </c>
      <c r="C22" s="24"/>
      <c r="D22" s="17"/>
      <c r="E22" s="17"/>
      <c r="F22" s="20"/>
      <c r="G22" s="12"/>
      <c r="H22" s="17"/>
      <c r="I22" s="17"/>
      <c r="J22" s="17"/>
      <c r="K22" s="12"/>
      <c r="S22" s="125"/>
    </row>
    <row r="23" spans="1:19" hidden="1" x14ac:dyDescent="0.55000000000000004">
      <c r="A23" s="209"/>
      <c r="B23" s="25" t="s">
        <v>11</v>
      </c>
      <c r="C23" s="25"/>
      <c r="D23" s="17"/>
      <c r="E23" s="17"/>
      <c r="F23" s="20"/>
      <c r="G23" s="12"/>
      <c r="H23" s="17"/>
      <c r="I23" s="17"/>
      <c r="J23" s="17"/>
      <c r="K23" s="12"/>
      <c r="M23" s="13">
        <v>11</v>
      </c>
      <c r="N23" s="135">
        <v>22</v>
      </c>
      <c r="P23" s="135" t="s">
        <v>199</v>
      </c>
      <c r="R23" s="119" t="s">
        <v>258</v>
      </c>
      <c r="S23" s="125"/>
    </row>
    <row r="24" spans="1:19" hidden="1" x14ac:dyDescent="0.55000000000000004">
      <c r="A24" s="209"/>
      <c r="B24" s="26" t="s">
        <v>186</v>
      </c>
      <c r="C24" s="17"/>
      <c r="D24" s="17"/>
      <c r="E24" s="17"/>
      <c r="F24" s="20"/>
      <c r="G24" s="12"/>
      <c r="H24" s="232">
        <v>12</v>
      </c>
      <c r="I24" s="262" t="s">
        <v>302</v>
      </c>
      <c r="J24" s="17"/>
      <c r="K24" s="12"/>
      <c r="M24" s="13">
        <v>12</v>
      </c>
      <c r="N24" s="132" t="str">
        <f>_xlfn.CONCAT("第",N23,"回 日本TRIZシンポジウム")</f>
        <v>第22回 日本TRIZシンポジウム</v>
      </c>
      <c r="P24"/>
      <c r="Q24"/>
      <c r="R24" s="204" t="s">
        <v>214</v>
      </c>
      <c r="S24" s="125"/>
    </row>
    <row r="25" spans="1:19" hidden="1" x14ac:dyDescent="0.55000000000000004">
      <c r="A25" s="209"/>
      <c r="B25" s="17"/>
      <c r="C25" s="17"/>
      <c r="D25" s="17"/>
      <c r="E25" s="17"/>
      <c r="F25" s="20"/>
      <c r="G25" s="12"/>
      <c r="I25" s="17"/>
      <c r="J25" s="17"/>
      <c r="K25" s="12"/>
      <c r="L25" s="105"/>
      <c r="M25" s="13">
        <v>13</v>
      </c>
      <c r="N25" s="214" t="s">
        <v>245</v>
      </c>
      <c r="P25" s="135" t="s">
        <v>183</v>
      </c>
      <c r="R25" s="119" t="s">
        <v>258</v>
      </c>
      <c r="S25" s="125"/>
    </row>
    <row r="26" spans="1:19" hidden="1" x14ac:dyDescent="0.55000000000000004">
      <c r="A26" s="209"/>
      <c r="B26" s="27" t="s">
        <v>12</v>
      </c>
      <c r="C26" s="17" t="s">
        <v>13</v>
      </c>
      <c r="D26" s="17"/>
      <c r="E26" s="17"/>
      <c r="F26" s="20"/>
      <c r="G26" s="12"/>
      <c r="H26" s="17"/>
      <c r="I26" s="17"/>
      <c r="J26" s="17"/>
      <c r="K26" s="12"/>
      <c r="M26" s="13">
        <v>14</v>
      </c>
      <c r="N26" s="133" t="s">
        <v>303</v>
      </c>
      <c r="P26" s="134" t="s">
        <v>205</v>
      </c>
      <c r="Q26" s="17"/>
      <c r="R26" s="119" t="s">
        <v>258</v>
      </c>
      <c r="S26" s="125"/>
    </row>
    <row r="27" spans="1:19" hidden="1" x14ac:dyDescent="0.55000000000000004">
      <c r="A27" s="209"/>
      <c r="B27" s="209"/>
      <c r="C27" s="336" t="s">
        <v>14</v>
      </c>
      <c r="D27" s="209" t="s">
        <v>15</v>
      </c>
      <c r="E27" s="17"/>
      <c r="F27" s="20"/>
      <c r="G27" s="12"/>
      <c r="H27" s="17"/>
      <c r="I27" s="17"/>
      <c r="J27" s="17"/>
      <c r="K27" s="12"/>
      <c r="L27" s="91"/>
      <c r="S27" s="231" t="s">
        <v>269</v>
      </c>
    </row>
    <row r="28" spans="1:19" hidden="1" x14ac:dyDescent="0.55000000000000004">
      <c r="A28" s="209"/>
      <c r="B28" s="209"/>
      <c r="C28" s="336"/>
      <c r="D28" s="223" t="s">
        <v>265</v>
      </c>
      <c r="E28" s="17"/>
      <c r="F28" s="20"/>
      <c r="G28" s="12"/>
      <c r="H28" s="17"/>
      <c r="I28" s="17"/>
      <c r="J28" s="17"/>
      <c r="K28" s="12"/>
      <c r="S28" s="231" t="s">
        <v>269</v>
      </c>
    </row>
    <row r="29" spans="1:19" hidden="1" x14ac:dyDescent="0.55000000000000004">
      <c r="A29" s="209"/>
      <c r="B29" s="17"/>
      <c r="C29" s="337" t="s">
        <v>16</v>
      </c>
      <c r="D29" s="17" t="s">
        <v>17</v>
      </c>
      <c r="E29" s="17"/>
      <c r="F29" s="20"/>
      <c r="G29" s="12"/>
      <c r="H29" s="17"/>
      <c r="J29" s="17"/>
      <c r="K29" s="12"/>
      <c r="N29" s="217" t="s">
        <v>257</v>
      </c>
      <c r="P29" s="219" t="s">
        <v>215</v>
      </c>
      <c r="Q29"/>
      <c r="R29"/>
      <c r="S29" s="125"/>
    </row>
    <row r="30" spans="1:19" hidden="1" x14ac:dyDescent="0.55000000000000004">
      <c r="A30" s="209"/>
      <c r="B30" s="17"/>
      <c r="C30" s="337"/>
      <c r="D30" s="263" t="s">
        <v>304</v>
      </c>
      <c r="E30" s="17"/>
      <c r="F30" s="20"/>
      <c r="G30" s="12"/>
      <c r="H30" s="17"/>
      <c r="J30" s="17"/>
      <c r="K30" s="12"/>
      <c r="N30" s="218">
        <f>IF($C$6="発表者用",N32,N33)</f>
        <v>45793</v>
      </c>
      <c r="P30" s="204" t="s">
        <v>209</v>
      </c>
      <c r="R30" s="204" t="s">
        <v>261</v>
      </c>
      <c r="S30" s="125"/>
    </row>
    <row r="31" spans="1:19" hidden="1" x14ac:dyDescent="0.55000000000000004">
      <c r="A31" s="209"/>
      <c r="B31" s="17"/>
      <c r="C31" s="27"/>
      <c r="D31" s="147"/>
      <c r="E31" s="17"/>
      <c r="F31" s="20"/>
      <c r="G31" s="12"/>
      <c r="H31" s="17"/>
      <c r="I31" s="17"/>
      <c r="K31" s="12"/>
      <c r="S31" s="125"/>
    </row>
    <row r="32" spans="1:19" hidden="1" x14ac:dyDescent="0.55000000000000004">
      <c r="A32" s="209"/>
      <c r="B32" s="17" t="s">
        <v>193</v>
      </c>
      <c r="C32" s="27"/>
      <c r="D32" s="17"/>
      <c r="E32" s="17"/>
      <c r="F32" s="20"/>
      <c r="G32" s="12"/>
      <c r="H32" s="17"/>
      <c r="I32" s="17"/>
      <c r="K32" s="12"/>
      <c r="L32" s="105"/>
      <c r="M32" s="13">
        <v>15</v>
      </c>
      <c r="N32" s="136">
        <v>46074</v>
      </c>
      <c r="P32" s="105" t="s">
        <v>202</v>
      </c>
      <c r="R32" s="119" t="s">
        <v>258</v>
      </c>
      <c r="S32" s="125"/>
    </row>
    <row r="33" spans="1:31" hidden="1" x14ac:dyDescent="0.55000000000000004">
      <c r="A33" s="209"/>
      <c r="B33" s="17" t="s">
        <v>188</v>
      </c>
      <c r="C33" s="27"/>
      <c r="E33" s="17"/>
      <c r="F33" s="20"/>
      <c r="G33" s="12"/>
      <c r="H33" s="17"/>
      <c r="I33" s="17"/>
      <c r="K33" s="12"/>
      <c r="L33" s="105"/>
      <c r="M33" s="13">
        <v>16</v>
      </c>
      <c r="N33" s="136">
        <v>45793</v>
      </c>
      <c r="P33" s="135" t="s">
        <v>203</v>
      </c>
      <c r="R33" s="119" t="s">
        <v>258</v>
      </c>
      <c r="S33" s="125"/>
    </row>
    <row r="34" spans="1:31" hidden="1" x14ac:dyDescent="0.55000000000000004">
      <c r="A34" s="209"/>
      <c r="B34" s="17" t="s">
        <v>187</v>
      </c>
      <c r="C34" s="17"/>
      <c r="D34" s="17"/>
      <c r="E34" s="17"/>
      <c r="F34" s="17"/>
      <c r="G34" s="12"/>
      <c r="H34" s="17"/>
      <c r="I34" s="17"/>
      <c r="J34" s="17"/>
      <c r="K34" s="12"/>
      <c r="S34" s="125"/>
    </row>
    <row r="35" spans="1:31" hidden="1" x14ac:dyDescent="0.55000000000000004">
      <c r="A35" s="209"/>
      <c r="B35" s="17" t="s">
        <v>189</v>
      </c>
      <c r="C35" s="17"/>
      <c r="D35" s="17"/>
      <c r="E35" s="17"/>
      <c r="F35" s="17"/>
      <c r="G35" s="12"/>
      <c r="H35" s="17"/>
      <c r="I35" s="17"/>
      <c r="J35" s="17"/>
      <c r="K35" s="12"/>
      <c r="L35" s="105"/>
      <c r="M35" s="13">
        <v>17</v>
      </c>
      <c r="N35" s="136">
        <v>45809</v>
      </c>
      <c r="P35" s="135" t="s">
        <v>256</v>
      </c>
      <c r="Q35" s="17"/>
      <c r="R35" s="119" t="s">
        <v>258</v>
      </c>
      <c r="S35" s="125"/>
    </row>
    <row r="36" spans="1:31" hidden="1" x14ac:dyDescent="0.55000000000000004">
      <c r="A36" s="209"/>
      <c r="B36" s="17"/>
      <c r="C36" s="17"/>
      <c r="D36" s="17"/>
      <c r="E36" s="17"/>
      <c r="F36" s="17"/>
      <c r="G36" s="12"/>
      <c r="H36" s="17"/>
      <c r="I36" s="17"/>
      <c r="J36" s="17"/>
      <c r="K36" s="12"/>
      <c r="L36" s="105"/>
      <c r="M36" s="13">
        <v>18</v>
      </c>
      <c r="N36" s="136">
        <v>45856</v>
      </c>
      <c r="P36" s="135" t="s">
        <v>208</v>
      </c>
      <c r="Q36" s="16"/>
      <c r="R36" s="119" t="s">
        <v>258</v>
      </c>
      <c r="S36" s="125"/>
    </row>
    <row r="37" spans="1:31" hidden="1" x14ac:dyDescent="0.55000000000000004">
      <c r="A37" s="209"/>
      <c r="B37" s="108" t="s">
        <v>18</v>
      </c>
      <c r="C37" s="12"/>
      <c r="D37" s="12"/>
      <c r="E37" s="12"/>
      <c r="F37" s="12"/>
      <c r="G37" s="12"/>
      <c r="H37" s="12"/>
      <c r="I37" s="12"/>
      <c r="J37" s="12"/>
      <c r="K37" s="12"/>
      <c r="L37" s="105"/>
      <c r="M37" s="13">
        <v>19</v>
      </c>
      <c r="N37" s="136">
        <v>45890</v>
      </c>
      <c r="P37" s="135" t="s">
        <v>204</v>
      </c>
      <c r="Q37" s="17"/>
      <c r="R37" s="119" t="s">
        <v>258</v>
      </c>
      <c r="S37" s="125"/>
    </row>
    <row r="38" spans="1:31" hidden="1" x14ac:dyDescent="0.55000000000000004">
      <c r="A38" s="209"/>
      <c r="B38" s="17"/>
      <c r="C38" s="17"/>
      <c r="D38" s="17"/>
      <c r="E38" s="17"/>
      <c r="F38" s="17"/>
      <c r="G38" s="12"/>
      <c r="H38" s="17"/>
      <c r="I38" s="17"/>
      <c r="J38" s="17"/>
      <c r="K38" s="12"/>
      <c r="S38" s="125"/>
    </row>
    <row r="39" spans="1:31" hidden="1" x14ac:dyDescent="0.55000000000000004">
      <c r="A39" s="209"/>
      <c r="B39" s="264" t="s">
        <v>278</v>
      </c>
      <c r="C39" s="265" t="str">
        <f>C151</f>
        <v>yyyy/mm/dd</v>
      </c>
      <c r="D39" s="209" t="str">
        <f>_xlfn.CONCAT("　記入例/example：",TEXT(N45,"yyyy/m/d"))</f>
        <v>　記入例/example：2026/7/1</v>
      </c>
      <c r="E39" s="17"/>
      <c r="G39" s="29"/>
      <c r="H39" s="17"/>
      <c r="I39" s="17"/>
      <c r="J39" s="17"/>
      <c r="K39" s="12"/>
      <c r="M39" s="13">
        <v>14</v>
      </c>
      <c r="N39" s="132" t="str">
        <f>_xlfn.CONCAT("発表申込みは ",MONTH($N$33),"月",DAY($N$33),"日 まで ")</f>
        <v xml:space="preserve">発表申込みは 5月16日 まで </v>
      </c>
      <c r="R39" s="204" t="s">
        <v>214</v>
      </c>
      <c r="S39" s="125"/>
    </row>
    <row r="40" spans="1:31" hidden="1" x14ac:dyDescent="0.55000000000000004">
      <c r="A40" s="209"/>
      <c r="B40" s="266" t="s">
        <v>277</v>
      </c>
      <c r="C40" s="211">
        <f>C152</f>
        <v>0</v>
      </c>
      <c r="D40" s="209"/>
      <c r="F40" s="17"/>
      <c r="G40" s="12"/>
      <c r="H40" s="17"/>
      <c r="I40" s="17"/>
      <c r="J40" s="17"/>
      <c r="K40" s="12"/>
      <c r="M40" s="137"/>
      <c r="N40" s="132" t="str">
        <f>_xlfn.CONCAT("参加申込みは ",MONTH($N$37),"月",DAY($N$37),"日 まで ")</f>
        <v xml:space="preserve">参加申込みは 8月21日 まで </v>
      </c>
      <c r="O40" s="137"/>
      <c r="P40" s="137"/>
      <c r="Q40" s="17"/>
      <c r="R40" s="204" t="s">
        <v>214</v>
      </c>
      <c r="S40" s="125"/>
    </row>
    <row r="41" spans="1:31" ht="18.5" hidden="1" thickBot="1" x14ac:dyDescent="0.6">
      <c r="A41" s="209"/>
      <c r="B41" s="267" t="s">
        <v>22</v>
      </c>
      <c r="C41" s="268"/>
      <c r="D41" s="209" t="s">
        <v>217</v>
      </c>
      <c r="E41" s="17"/>
      <c r="G41" s="12"/>
      <c r="I41" s="17"/>
      <c r="J41" s="17"/>
      <c r="K41" s="12"/>
      <c r="N41" s="134" t="s">
        <v>246</v>
      </c>
      <c r="O41" s="137"/>
      <c r="P41" s="137"/>
      <c r="Q41" s="17"/>
      <c r="R41" s="119" t="s">
        <v>258</v>
      </c>
      <c r="S41" s="125"/>
    </row>
    <row r="42" spans="1:31" hidden="1" x14ac:dyDescent="0.55000000000000004">
      <c r="A42" s="209"/>
      <c r="B42" s="17"/>
      <c r="C42" s="16"/>
      <c r="E42" s="17"/>
      <c r="F42" s="17"/>
      <c r="G42" s="12"/>
      <c r="I42" s="17"/>
      <c r="J42" s="17" t="s">
        <v>38</v>
      </c>
      <c r="K42" s="12"/>
      <c r="N42" s="213" t="str">
        <f>IF($C$6="発表者用",$N$39,$N$40)</f>
        <v xml:space="preserve">参加申込みは 8月21日 まで </v>
      </c>
      <c r="R42" s="204" t="s">
        <v>261</v>
      </c>
      <c r="S42" s="125"/>
    </row>
    <row r="43" spans="1:31" hidden="1" x14ac:dyDescent="0.55000000000000004">
      <c r="A43" s="209"/>
      <c r="B43" s="225" t="s">
        <v>24</v>
      </c>
      <c r="C43" s="226" t="s">
        <v>255</v>
      </c>
      <c r="D43" s="227" t="str">
        <f>IF(C43="申告あり","緑色の枠内に記入してください",N19)</f>
        <v xml:space="preserve">登録手続きは 2027年4月 まで受付け </v>
      </c>
      <c r="E43" s="17"/>
      <c r="G43" s="12"/>
      <c r="I43" s="17"/>
      <c r="J43" s="39" t="s">
        <v>234</v>
      </c>
      <c r="K43" s="12"/>
      <c r="M43" s="137"/>
      <c r="N43" s="137"/>
      <c r="O43" s="137"/>
      <c r="P43" s="137"/>
      <c r="Q43" s="137"/>
      <c r="R43" s="137"/>
      <c r="S43" s="231" t="s">
        <v>269</v>
      </c>
    </row>
    <row r="44" spans="1:31" ht="18.5" hidden="1" thickBot="1" x14ac:dyDescent="0.6">
      <c r="A44" s="209"/>
      <c r="B44" s="92" t="s">
        <v>279</v>
      </c>
      <c r="C44" s="182" t="s">
        <v>244</v>
      </c>
      <c r="D44" s="16" t="str">
        <f>IF(C44="申し込む","水色の枠内に記入してください",N42)</f>
        <v>水色の枠内に記入してください</v>
      </c>
      <c r="E44" s="17"/>
      <c r="G44" s="12"/>
      <c r="J44" s="83"/>
      <c r="K44" s="125"/>
      <c r="S44" s="12"/>
    </row>
    <row r="45" spans="1:31" s="137" customFormat="1" hidden="1" x14ac:dyDescent="0.55000000000000004">
      <c r="A45" s="315"/>
      <c r="B45" s="123"/>
      <c r="C45" s="124"/>
      <c r="D45" s="16" t="str">
        <f>IF(C44="申し込む",N41,N20)</f>
        <v>　　連絡先： 21_sympo@triz-japan.org</v>
      </c>
      <c r="E45" s="124"/>
      <c r="F45" s="124"/>
      <c r="G45" s="108"/>
      <c r="H45" s="13"/>
      <c r="I45" s="17"/>
      <c r="J45" s="84" t="s">
        <v>194</v>
      </c>
      <c r="K45" s="129"/>
      <c r="M45" s="13"/>
      <c r="N45" s="118">
        <v>46204</v>
      </c>
      <c r="O45" s="13"/>
      <c r="P45" s="129" t="s">
        <v>206</v>
      </c>
      <c r="Q45" s="13"/>
      <c r="R45" s="119" t="s">
        <v>258</v>
      </c>
      <c r="S45" s="108"/>
      <c r="T45"/>
      <c r="U45"/>
      <c r="V45"/>
      <c r="W45"/>
      <c r="X45"/>
      <c r="Y45"/>
      <c r="Z45"/>
      <c r="AA45"/>
      <c r="AB45"/>
      <c r="AC45"/>
      <c r="AD45"/>
      <c r="AE45"/>
    </row>
    <row r="46" spans="1:31" hidden="1" x14ac:dyDescent="0.55000000000000004">
      <c r="A46" s="209"/>
      <c r="B46" s="17"/>
      <c r="C46" s="16"/>
      <c r="E46" s="17"/>
      <c r="F46" s="17"/>
      <c r="G46" s="12"/>
      <c r="J46" s="17"/>
      <c r="K46" s="125"/>
      <c r="S46" s="12"/>
    </row>
    <row r="47" spans="1:31" s="36" customFormat="1" hidden="1" x14ac:dyDescent="0.55000000000000004">
      <c r="A47" s="316"/>
      <c r="B47" s="34"/>
      <c r="C47" s="35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125"/>
      <c r="O47" s="34"/>
      <c r="P47" s="34"/>
      <c r="Q47" s="34"/>
      <c r="R47" s="34"/>
      <c r="S47" s="34"/>
      <c r="T47"/>
      <c r="U47"/>
      <c r="V47"/>
      <c r="W47"/>
      <c r="X47"/>
      <c r="Y47"/>
      <c r="Z47"/>
      <c r="AA47"/>
      <c r="AB47"/>
      <c r="AC47"/>
      <c r="AD47"/>
      <c r="AE47"/>
    </row>
    <row r="48" spans="1:31" hidden="1" x14ac:dyDescent="0.55000000000000004">
      <c r="A48" s="209"/>
      <c r="B48" s="17"/>
      <c r="C48" s="16"/>
      <c r="D48" s="17"/>
      <c r="E48" s="17"/>
      <c r="F48" s="17"/>
      <c r="G48" s="12"/>
      <c r="H48" s="17"/>
      <c r="I48" s="17"/>
      <c r="K48" s="125"/>
      <c r="Q48" s="17"/>
      <c r="R48" s="17"/>
      <c r="S48" s="12"/>
    </row>
    <row r="49" spans="1:31" hidden="1" x14ac:dyDescent="0.55000000000000004">
      <c r="A49" s="209"/>
      <c r="B49" s="17"/>
      <c r="C49" s="17"/>
      <c r="D49" s="37" t="str">
        <f>D85</f>
        <v/>
      </c>
      <c r="E49" s="38">
        <f>E85</f>
        <v>0</v>
      </c>
      <c r="F49" s="17"/>
      <c r="G49" s="12"/>
      <c r="K49" s="125"/>
      <c r="Q49" s="17"/>
      <c r="R49" s="17"/>
      <c r="S49" s="12"/>
    </row>
    <row r="50" spans="1:31" hidden="1" x14ac:dyDescent="0.55000000000000004">
      <c r="A50" s="209"/>
      <c r="B50" s="17"/>
      <c r="C50" s="17"/>
      <c r="D50" s="37" t="str">
        <f>D183</f>
        <v/>
      </c>
      <c r="E50" s="38">
        <f>E183</f>
        <v>0</v>
      </c>
      <c r="F50" s="17"/>
      <c r="G50" s="12"/>
      <c r="K50" s="125"/>
      <c r="Q50" s="17"/>
      <c r="R50" s="17"/>
      <c r="S50" s="12"/>
    </row>
    <row r="51" spans="1:31" hidden="1" x14ac:dyDescent="0.55000000000000004">
      <c r="A51" s="209"/>
      <c r="B51" s="17"/>
      <c r="C51" s="228" t="s">
        <v>268</v>
      </c>
      <c r="D51" s="40" t="s">
        <v>26</v>
      </c>
      <c r="E51" s="38">
        <f>SUM(E49:E50)</f>
        <v>0</v>
      </c>
      <c r="F51" s="17"/>
      <c r="G51" s="12"/>
      <c r="K51" s="125"/>
      <c r="Q51" s="17"/>
      <c r="R51" s="17"/>
      <c r="S51" s="12"/>
    </row>
    <row r="52" spans="1:31" hidden="1" x14ac:dyDescent="0.55000000000000004">
      <c r="A52" s="209"/>
      <c r="B52" s="20"/>
      <c r="C52" s="17"/>
      <c r="D52" s="20"/>
      <c r="E52" s="20"/>
      <c r="F52" s="20"/>
      <c r="G52" s="12"/>
      <c r="K52" s="125"/>
      <c r="Q52" s="17"/>
      <c r="R52" s="17"/>
      <c r="S52" s="12"/>
    </row>
    <row r="53" spans="1:31" hidden="1" x14ac:dyDescent="0.55000000000000004">
      <c r="A53" s="209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5"/>
      <c r="M53" s="125"/>
      <c r="N53" s="125"/>
      <c r="O53" s="125"/>
      <c r="P53" s="125"/>
      <c r="Q53" s="12"/>
      <c r="R53" s="12"/>
      <c r="S53" s="12"/>
    </row>
    <row r="54" spans="1:31" s="36" customFormat="1" hidden="1" collapsed="1" x14ac:dyDescent="0.55000000000000004">
      <c r="A54" s="316"/>
      <c r="C54" s="41"/>
      <c r="D54" s="41"/>
      <c r="E54" s="41"/>
      <c r="F54" s="41"/>
      <c r="T54"/>
      <c r="U54"/>
      <c r="V54"/>
      <c r="W54"/>
      <c r="X54"/>
      <c r="Y54"/>
      <c r="Z54"/>
      <c r="AA54"/>
      <c r="AB54"/>
      <c r="AC54"/>
      <c r="AD54"/>
      <c r="AE54"/>
    </row>
    <row r="55" spans="1:31" hidden="1" outlineLevel="1" x14ac:dyDescent="0.55000000000000004">
      <c r="A55" s="42"/>
      <c r="B55" s="42"/>
      <c r="C55" s="42"/>
      <c r="D55" s="42"/>
      <c r="E55" s="42"/>
      <c r="F55" s="42"/>
      <c r="G55" s="42"/>
      <c r="H55" s="17"/>
      <c r="I55" s="17"/>
      <c r="Q55" s="17"/>
      <c r="R55" s="17"/>
      <c r="S55" s="17"/>
    </row>
    <row r="56" spans="1:31" hidden="1" outlineLevel="1" x14ac:dyDescent="0.55000000000000004">
      <c r="A56" s="42"/>
      <c r="B56" s="17" t="s">
        <v>27</v>
      </c>
      <c r="D56" s="17"/>
      <c r="E56" s="17"/>
      <c r="F56" s="174" t="s">
        <v>34</v>
      </c>
      <c r="G56" s="42"/>
      <c r="H56" s="12"/>
      <c r="I56" s="17"/>
      <c r="Q56" s="17"/>
      <c r="R56" s="17"/>
      <c r="S56" s="17"/>
    </row>
    <row r="57" spans="1:31" ht="18.5" hidden="1" outlineLevel="1" thickBot="1" x14ac:dyDescent="0.6">
      <c r="A57" s="42"/>
      <c r="C57" s="150" t="s">
        <v>225</v>
      </c>
      <c r="E57" s="17"/>
      <c r="F57" s="173">
        <f>F59</f>
        <v>0</v>
      </c>
      <c r="G57" s="42"/>
      <c r="H57" s="12"/>
      <c r="I57" s="17"/>
      <c r="Q57" s="17"/>
      <c r="R57" s="17"/>
      <c r="S57" s="17"/>
    </row>
    <row r="58" spans="1:31" hidden="1" outlineLevel="1" x14ac:dyDescent="0.55000000000000004">
      <c r="A58" s="42"/>
      <c r="B58" s="150" t="s">
        <v>28</v>
      </c>
      <c r="C58" s="151" t="str">
        <f>C93</f>
        <v>勤務先</v>
      </c>
      <c r="D58" s="206" t="s">
        <v>195</v>
      </c>
      <c r="E58" s="172" t="s">
        <v>32</v>
      </c>
      <c r="F58" s="171" t="s">
        <v>21</v>
      </c>
      <c r="G58" s="42"/>
      <c r="H58" s="125"/>
      <c r="Q58" s="17"/>
      <c r="R58" s="17"/>
      <c r="S58" s="17"/>
    </row>
    <row r="59" spans="1:31" ht="18.5" hidden="1" outlineLevel="1" thickBot="1" x14ac:dyDescent="0.6">
      <c r="A59" s="42"/>
      <c r="B59" s="152">
        <f>C40</f>
        <v>0</v>
      </c>
      <c r="C59" s="153">
        <f>IF(C$93="勤務先",C110,C100)</f>
        <v>0</v>
      </c>
      <c r="D59" s="270"/>
      <c r="E59" s="269"/>
      <c r="F59" s="269"/>
      <c r="G59" s="42"/>
      <c r="H59" s="125"/>
      <c r="Q59" s="17"/>
      <c r="R59" s="17"/>
      <c r="S59" s="17"/>
    </row>
    <row r="60" spans="1:31" ht="18.5" hidden="1" outlineLevel="1" thickBot="1" x14ac:dyDescent="0.6">
      <c r="A60" s="42"/>
      <c r="C60" s="154" t="s">
        <v>226</v>
      </c>
      <c r="E60" s="155" t="s">
        <v>227</v>
      </c>
      <c r="F60" s="156"/>
      <c r="G60" s="42"/>
      <c r="Q60" s="17"/>
      <c r="R60" s="17"/>
      <c r="S60" s="17"/>
    </row>
    <row r="61" spans="1:31" ht="18.5" hidden="1" outlineLevel="1" thickBot="1" x14ac:dyDescent="0.6">
      <c r="A61" s="42"/>
      <c r="B61" s="44"/>
      <c r="C61" s="157" t="s">
        <v>294</v>
      </c>
      <c r="E61" s="155" t="s">
        <v>228</v>
      </c>
      <c r="F61" s="156"/>
      <c r="G61" s="42"/>
      <c r="H61" s="17" t="s">
        <v>29</v>
      </c>
      <c r="I61" s="44" t="s">
        <v>30</v>
      </c>
      <c r="Q61" s="17"/>
      <c r="R61" s="17"/>
      <c r="S61" s="17"/>
    </row>
    <row r="62" spans="1:31" ht="18.5" hidden="1" outlineLevel="1" thickBot="1" x14ac:dyDescent="0.6">
      <c r="A62" s="42"/>
      <c r="B62" s="44"/>
      <c r="C62" s="154" t="s">
        <v>229</v>
      </c>
      <c r="E62" s="155" t="s">
        <v>230</v>
      </c>
      <c r="F62" s="156"/>
      <c r="G62" s="42"/>
      <c r="H62" s="17" t="s">
        <v>31</v>
      </c>
      <c r="I62" s="44" t="s">
        <v>30</v>
      </c>
      <c r="Q62" s="17"/>
      <c r="R62" s="17"/>
      <c r="S62" s="17"/>
    </row>
    <row r="63" spans="1:31" ht="18.5" hidden="1" outlineLevel="1" thickBot="1" x14ac:dyDescent="0.6">
      <c r="A63" s="42"/>
      <c r="B63" s="44"/>
      <c r="C63" s="157">
        <f>C110</f>
        <v>0</v>
      </c>
      <c r="E63" s="158" t="s">
        <v>231</v>
      </c>
      <c r="F63" s="156"/>
      <c r="G63" s="42"/>
      <c r="H63" s="17" t="s">
        <v>33</v>
      </c>
      <c r="I63" s="44" t="s">
        <v>30</v>
      </c>
      <c r="Q63" s="17"/>
      <c r="R63" s="17"/>
      <c r="S63" s="17"/>
    </row>
    <row r="64" spans="1:31" hidden="1" outlineLevel="1" x14ac:dyDescent="0.55000000000000004">
      <c r="A64" s="42"/>
      <c r="B64" s="17"/>
      <c r="C64" s="44"/>
      <c r="D64" s="17"/>
      <c r="E64" s="17"/>
      <c r="F64" s="17"/>
      <c r="G64" s="42"/>
      <c r="H64" s="17" t="s">
        <v>35</v>
      </c>
      <c r="I64" s="44" t="s">
        <v>30</v>
      </c>
      <c r="Q64" s="17"/>
      <c r="R64" s="17"/>
      <c r="S64" s="17"/>
    </row>
    <row r="65" spans="1:31" hidden="1" outlineLevel="1" x14ac:dyDescent="0.55000000000000004">
      <c r="A65" s="42"/>
      <c r="B65" s="17"/>
      <c r="C65" s="17"/>
      <c r="D65" s="17"/>
      <c r="E65" s="17"/>
      <c r="F65" s="17"/>
      <c r="G65" s="42"/>
      <c r="H65" s="17"/>
      <c r="I65" s="17"/>
      <c r="Q65" s="17"/>
      <c r="R65" s="17"/>
      <c r="S65" s="17"/>
    </row>
    <row r="66" spans="1:31" hidden="1" outlineLevel="1" x14ac:dyDescent="0.55000000000000004">
      <c r="A66" s="42"/>
      <c r="B66" s="42"/>
      <c r="C66" s="42"/>
      <c r="D66" s="42"/>
      <c r="E66" s="42"/>
      <c r="F66" s="42"/>
      <c r="G66" s="42"/>
      <c r="H66" s="17"/>
      <c r="I66" s="17"/>
      <c r="Q66" s="17"/>
      <c r="R66" s="17"/>
      <c r="S66" s="17"/>
    </row>
    <row r="67" spans="1:31" s="18" customFormat="1" hidden="1" x14ac:dyDescent="0.55000000000000004">
      <c r="A67" s="314"/>
      <c r="C67" s="19"/>
      <c r="D67" s="19"/>
      <c r="E67" s="19"/>
      <c r="F67" s="19"/>
      <c r="T67"/>
      <c r="U67"/>
      <c r="V67"/>
      <c r="W67"/>
      <c r="X67"/>
      <c r="Y67"/>
      <c r="Z67"/>
      <c r="AA67"/>
      <c r="AB67"/>
      <c r="AC67"/>
      <c r="AD67"/>
      <c r="AE67"/>
    </row>
    <row r="68" spans="1:31" hidden="1" x14ac:dyDescent="0.55000000000000004">
      <c r="A68" s="209"/>
      <c r="B68" s="114" t="s">
        <v>243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</row>
    <row r="69" spans="1:31" hidden="1" x14ac:dyDescent="0.55000000000000004">
      <c r="A69" s="209"/>
      <c r="B69" s="17"/>
      <c r="C69" s="17"/>
      <c r="D69" s="17"/>
      <c r="E69" s="17"/>
      <c r="F69" s="17"/>
      <c r="G69" s="21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21"/>
    </row>
    <row r="70" spans="1:31" hidden="1" x14ac:dyDescent="0.55000000000000004">
      <c r="A70" s="209"/>
      <c r="B70" s="81" t="s">
        <v>36</v>
      </c>
      <c r="C70" s="106">
        <f>N11</f>
        <v>2026</v>
      </c>
      <c r="D70" s="17" t="s">
        <v>37</v>
      </c>
      <c r="E70" s="17"/>
      <c r="F70" s="17"/>
      <c r="G70" s="21"/>
      <c r="H70" s="17"/>
      <c r="I70" s="17"/>
      <c r="J70" s="17"/>
      <c r="K70" s="17"/>
      <c r="L70" s="17"/>
      <c r="M70" s="17"/>
      <c r="N70" s="17" t="s">
        <v>38</v>
      </c>
      <c r="O70" s="17"/>
      <c r="P70" s="39" t="s">
        <v>39</v>
      </c>
      <c r="R70" s="117" t="s">
        <v>214</v>
      </c>
      <c r="S70" s="21"/>
    </row>
    <row r="71" spans="1:31" hidden="1" x14ac:dyDescent="0.55000000000000004">
      <c r="A71" s="209"/>
      <c r="B71" s="17"/>
      <c r="C71" s="17"/>
      <c r="D71" s="17"/>
      <c r="E71" s="17"/>
      <c r="F71" s="17"/>
      <c r="G71" s="21"/>
      <c r="H71" s="17"/>
      <c r="I71" s="17"/>
      <c r="J71" s="17"/>
      <c r="K71" s="17"/>
      <c r="L71" s="17"/>
      <c r="M71" s="17"/>
      <c r="N71" s="97" t="s">
        <v>40</v>
      </c>
      <c r="O71" s="17"/>
      <c r="P71" s="14" t="s">
        <v>41</v>
      </c>
      <c r="Q71" s="17"/>
      <c r="R71" s="17"/>
      <c r="S71" s="21"/>
    </row>
    <row r="72" spans="1:31" hidden="1" x14ac:dyDescent="0.55000000000000004">
      <c r="A72" s="209"/>
      <c r="B72" s="45" t="s">
        <v>40</v>
      </c>
      <c r="C72" s="328" t="s">
        <v>42</v>
      </c>
      <c r="D72" s="338"/>
      <c r="E72" s="46" t="str">
        <f>IF(COUNTA(E73:E76)=1,"OK","↓1つ選択")</f>
        <v>↓1つ選択</v>
      </c>
      <c r="F72" s="17"/>
      <c r="G72" s="21"/>
      <c r="H72" s="143" t="s">
        <v>19</v>
      </c>
      <c r="I72" s="17"/>
      <c r="J72" s="57" t="s">
        <v>59</v>
      </c>
      <c r="K72" s="58" t="s">
        <v>60</v>
      </c>
      <c r="L72" s="59" t="s">
        <v>61</v>
      </c>
      <c r="M72" s="17"/>
      <c r="N72" s="141"/>
      <c r="O72" s="17"/>
      <c r="P72" s="48" t="s">
        <v>43</v>
      </c>
      <c r="Q72" s="17"/>
      <c r="R72" s="17"/>
      <c r="S72" s="21"/>
    </row>
    <row r="73" spans="1:31" hidden="1" x14ac:dyDescent="0.55000000000000004">
      <c r="A73" s="209"/>
      <c r="B73" s="83"/>
      <c r="C73" s="49" t="str">
        <f>_xlfn.CONCAT("入会申し込み（",N11,"年度より）")</f>
        <v>入会申し込み（2026年度より）</v>
      </c>
      <c r="D73" s="50"/>
      <c r="E73" s="271"/>
      <c r="F73" s="17"/>
      <c r="G73" s="21"/>
      <c r="H73" s="144">
        <f>IF(E73="○",1,0)</f>
        <v>0</v>
      </c>
      <c r="I73" s="17"/>
      <c r="J73" s="30">
        <v>1</v>
      </c>
      <c r="K73" s="30">
        <v>1</v>
      </c>
      <c r="L73" s="30"/>
      <c r="M73" s="17"/>
      <c r="N73" s="139" t="s">
        <v>44</v>
      </c>
      <c r="O73" s="17"/>
      <c r="P73" s="48" t="s">
        <v>45</v>
      </c>
      <c r="R73" s="117" t="s">
        <v>214</v>
      </c>
      <c r="S73" s="21"/>
    </row>
    <row r="74" spans="1:31" hidden="1" x14ac:dyDescent="0.55000000000000004">
      <c r="A74" s="209"/>
      <c r="B74" s="83"/>
      <c r="C74" s="51" t="str">
        <f>_xlfn.CONCAT("継続申込み（",N11-1,"年度会員限定）")</f>
        <v>継続申込み（2025年度会員限定）</v>
      </c>
      <c r="D74" s="52"/>
      <c r="E74" s="272"/>
      <c r="F74" s="17"/>
      <c r="G74" s="21"/>
      <c r="H74" s="145">
        <f>IF(E74="○",1,0)</f>
        <v>0</v>
      </c>
      <c r="I74" s="17"/>
      <c r="J74" s="30"/>
      <c r="K74" s="30">
        <v>1</v>
      </c>
      <c r="L74" s="30"/>
      <c r="M74" s="17"/>
      <c r="N74" s="139" t="s">
        <v>46</v>
      </c>
      <c r="O74" s="17"/>
      <c r="P74" s="48" t="s">
        <v>47</v>
      </c>
      <c r="R74" s="117" t="s">
        <v>214</v>
      </c>
      <c r="S74" s="21"/>
    </row>
    <row r="75" spans="1:31" hidden="1" x14ac:dyDescent="0.55000000000000004">
      <c r="A75" s="209"/>
      <c r="B75" s="83"/>
      <c r="C75" s="51" t="str">
        <f>_xlfn.CONCAT("休会連絡（",N11-1,"年度会員限定）")</f>
        <v>休会連絡（2025年度会員限定）</v>
      </c>
      <c r="D75" s="52"/>
      <c r="E75" s="272"/>
      <c r="F75" s="17"/>
      <c r="G75" s="21"/>
      <c r="H75" s="145">
        <f>IF(E75="○",1,0)</f>
        <v>0</v>
      </c>
      <c r="I75" s="17"/>
      <c r="J75" s="30"/>
      <c r="K75" s="30"/>
      <c r="L75" s="30">
        <v>1</v>
      </c>
      <c r="M75" s="17"/>
      <c r="N75" s="139" t="s">
        <v>48</v>
      </c>
      <c r="O75" s="17"/>
      <c r="P75" s="48" t="s">
        <v>49</v>
      </c>
      <c r="R75" s="117" t="s">
        <v>214</v>
      </c>
      <c r="S75" s="230" t="s">
        <v>270</v>
      </c>
    </row>
    <row r="76" spans="1:31" ht="18.5" hidden="1" thickBot="1" x14ac:dyDescent="0.6">
      <c r="A76" s="209"/>
      <c r="B76" s="83"/>
      <c r="C76" s="53" t="s">
        <v>184</v>
      </c>
      <c r="D76" s="54"/>
      <c r="E76" s="273"/>
      <c r="F76" s="17"/>
      <c r="G76" s="21"/>
      <c r="H76" s="146">
        <f>IF(E76="○",1,0)</f>
        <v>0</v>
      </c>
      <c r="I76" s="17"/>
      <c r="J76" s="30">
        <v>0</v>
      </c>
      <c r="K76" s="30">
        <v>0</v>
      </c>
      <c r="L76" s="30">
        <v>0</v>
      </c>
      <c r="M76" s="17"/>
      <c r="N76" s="139" t="s">
        <v>50</v>
      </c>
      <c r="O76" s="17"/>
      <c r="P76" s="48" t="s">
        <v>51</v>
      </c>
      <c r="Q76" s="17"/>
      <c r="R76" s="17"/>
      <c r="S76" s="230" t="s">
        <v>270</v>
      </c>
    </row>
    <row r="77" spans="1:31" ht="18.5" hidden="1" thickBot="1" x14ac:dyDescent="0.6">
      <c r="A77" s="209"/>
      <c r="B77" s="84"/>
      <c r="C77" s="55" t="s">
        <v>211</v>
      </c>
      <c r="D77" s="96"/>
      <c r="E77" s="274"/>
      <c r="F77" s="17"/>
      <c r="G77" s="21"/>
      <c r="H77" s="142">
        <f>IF(E77="▲",1,0)</f>
        <v>0</v>
      </c>
      <c r="I77" s="17"/>
      <c r="J77" s="17"/>
      <c r="K77" s="17"/>
      <c r="L77" s="17"/>
      <c r="M77" s="17"/>
      <c r="N77" s="140" t="s">
        <v>52</v>
      </c>
      <c r="O77" s="17"/>
      <c r="P77" s="48" t="s">
        <v>53</v>
      </c>
      <c r="Q77" s="17"/>
      <c r="R77" s="17"/>
      <c r="S77" s="21"/>
    </row>
    <row r="78" spans="1:31" hidden="1" x14ac:dyDescent="0.55000000000000004">
      <c r="A78" s="209"/>
      <c r="B78" s="17"/>
      <c r="C78" s="17"/>
      <c r="D78" s="17"/>
      <c r="E78" s="17"/>
      <c r="F78" s="17"/>
      <c r="G78" s="21"/>
      <c r="H78" s="17"/>
      <c r="I78" s="17"/>
      <c r="J78" s="17"/>
      <c r="K78" s="17"/>
      <c r="L78" s="17"/>
      <c r="M78" s="17"/>
      <c r="N78" s="138" t="s">
        <v>55</v>
      </c>
      <c r="O78" s="17"/>
      <c r="P78" s="56" t="s">
        <v>54</v>
      </c>
      <c r="Q78" s="17"/>
      <c r="R78" s="17"/>
      <c r="S78" s="21"/>
    </row>
    <row r="79" spans="1:31" hidden="1" x14ac:dyDescent="0.55000000000000004">
      <c r="A79" s="209"/>
      <c r="B79" s="45" t="s">
        <v>55</v>
      </c>
      <c r="C79" s="328" t="s">
        <v>56</v>
      </c>
      <c r="D79" s="328"/>
      <c r="E79" s="46" t="str">
        <f>IF(COUNTA(E80:E83)=1,"OK","↓1つ選択")</f>
        <v>↓1つ選択</v>
      </c>
      <c r="F79" s="17"/>
      <c r="G79" s="21"/>
      <c r="H79" s="33" t="s">
        <v>57</v>
      </c>
      <c r="I79" s="97" t="s">
        <v>58</v>
      </c>
      <c r="J79" s="57" t="s">
        <v>59</v>
      </c>
      <c r="K79" s="58" t="s">
        <v>60</v>
      </c>
      <c r="L79" s="59" t="s">
        <v>61</v>
      </c>
      <c r="M79" s="17"/>
      <c r="N79" s="139"/>
      <c r="O79" s="17"/>
      <c r="P79" s="56" t="s">
        <v>62</v>
      </c>
      <c r="Q79" s="17"/>
      <c r="R79" s="17"/>
      <c r="S79" s="21"/>
    </row>
    <row r="80" spans="1:31" hidden="1" x14ac:dyDescent="0.55000000000000004">
      <c r="A80" s="209"/>
      <c r="B80" s="78"/>
      <c r="C80" s="49" t="s">
        <v>63</v>
      </c>
      <c r="D80" s="60"/>
      <c r="E80" s="271"/>
      <c r="F80" s="162">
        <f>H80*(H$73*(J80+K80)+H$74*K80+H$75*L80)*(1-H$76)</f>
        <v>0</v>
      </c>
      <c r="G80" s="61"/>
      <c r="H80" s="98">
        <f>IF(E80="○",1,0)</f>
        <v>0</v>
      </c>
      <c r="I80" s="1">
        <f>IF(E73="○",J80+K80,K80)</f>
        <v>8800</v>
      </c>
      <c r="J80" s="188">
        <v>3000</v>
      </c>
      <c r="K80" s="3">
        <v>8800</v>
      </c>
      <c r="L80" s="4">
        <v>1100</v>
      </c>
      <c r="M80" s="17"/>
      <c r="N80" s="139" t="s">
        <v>63</v>
      </c>
      <c r="O80" s="17"/>
      <c r="P80" s="56" t="s">
        <v>64</v>
      </c>
      <c r="Q80" s="17"/>
      <c r="R80" s="17"/>
      <c r="S80" s="21"/>
    </row>
    <row r="81" spans="1:19" hidden="1" x14ac:dyDescent="0.55000000000000004">
      <c r="A81" s="209"/>
      <c r="B81" s="78"/>
      <c r="C81" s="51" t="s">
        <v>185</v>
      </c>
      <c r="D81" s="62"/>
      <c r="E81" s="272"/>
      <c r="F81" s="163">
        <f>H81*(H$73*(J81+K81)+H$74*K81+H$75*L81)*(1-H$76)</f>
        <v>0</v>
      </c>
      <c r="G81" s="61"/>
      <c r="H81" s="99">
        <f>IF(E81="○",1,0)</f>
        <v>0</v>
      </c>
      <c r="I81" s="1">
        <f>IF(E74="○",J81+K81,K81)</f>
        <v>3300</v>
      </c>
      <c r="J81" s="2">
        <v>0</v>
      </c>
      <c r="K81" s="3">
        <v>3300</v>
      </c>
      <c r="L81" s="4">
        <v>1100</v>
      </c>
      <c r="M81" s="17"/>
      <c r="N81" s="139" t="s">
        <v>65</v>
      </c>
      <c r="O81" s="17"/>
      <c r="P81" s="56" t="s">
        <v>66</v>
      </c>
      <c r="Q81" s="17"/>
      <c r="R81" s="17"/>
      <c r="S81" s="21"/>
    </row>
    <row r="82" spans="1:19" hidden="1" x14ac:dyDescent="0.55000000000000004">
      <c r="A82" s="209"/>
      <c r="B82" s="78"/>
      <c r="C82" s="51" t="s">
        <v>67</v>
      </c>
      <c r="D82" s="62"/>
      <c r="E82" s="272"/>
      <c r="F82" s="163">
        <f>H82*(H$73*(J82+K82)+H$74*K82+H$75*L82)*(1-H$76)</f>
        <v>0</v>
      </c>
      <c r="G82" s="61"/>
      <c r="H82" s="99">
        <f>IF(E82="○",1,0)</f>
        <v>0</v>
      </c>
      <c r="I82" s="1">
        <f>IF(E75="○",J82+K82,K82)</f>
        <v>3300</v>
      </c>
      <c r="J82" s="2">
        <v>0</v>
      </c>
      <c r="K82" s="3">
        <v>3300</v>
      </c>
      <c r="L82" s="4">
        <v>1100</v>
      </c>
      <c r="M82" s="17"/>
      <c r="N82" s="139" t="s">
        <v>67</v>
      </c>
      <c r="O82" s="17"/>
      <c r="P82" s="56" t="s">
        <v>68</v>
      </c>
      <c r="Q82" s="17"/>
      <c r="R82" s="17"/>
      <c r="S82" s="21"/>
    </row>
    <row r="83" spans="1:19" ht="18.5" hidden="1" thickBot="1" x14ac:dyDescent="0.6">
      <c r="A83" s="209"/>
      <c r="B83" s="63"/>
      <c r="C83" s="64" t="s">
        <v>69</v>
      </c>
      <c r="D83" s="149" t="str">
        <f>K85</f>
        <v>賛助口数を記入してください　→　</v>
      </c>
      <c r="E83" s="273"/>
      <c r="F83" s="164">
        <f>H83*(H$73*(J83+K83)+H$74*K83+H$75*L83)*(1-H$76)</f>
        <v>0</v>
      </c>
      <c r="G83" s="61"/>
      <c r="H83" s="100">
        <f>E83</f>
        <v>0</v>
      </c>
      <c r="I83" s="5">
        <f>IF(E76="○",J83+K83,K83)</f>
        <v>10000</v>
      </c>
      <c r="J83" s="6">
        <v>0</v>
      </c>
      <c r="K83" s="7">
        <v>10000</v>
      </c>
      <c r="L83" s="8">
        <v>0</v>
      </c>
      <c r="M83" s="17"/>
      <c r="N83" s="139" t="s">
        <v>69</v>
      </c>
      <c r="O83" s="17"/>
      <c r="P83" s="56" t="s">
        <v>70</v>
      </c>
      <c r="Q83" s="17"/>
      <c r="R83" s="17"/>
      <c r="S83" s="230" t="s">
        <v>270</v>
      </c>
    </row>
    <row r="84" spans="1:19" hidden="1" x14ac:dyDescent="0.55000000000000004">
      <c r="A84" s="209"/>
      <c r="B84" s="17"/>
      <c r="C84" s="17"/>
      <c r="D84" s="17"/>
      <c r="E84" s="20"/>
      <c r="F84" s="20"/>
      <c r="G84" s="65"/>
      <c r="H84" s="20"/>
      <c r="I84" s="20"/>
      <c r="J84" s="17"/>
      <c r="K84" s="17"/>
      <c r="L84" s="17"/>
      <c r="M84" s="17"/>
      <c r="N84" s="139"/>
      <c r="O84" s="17"/>
      <c r="P84" s="56" t="s">
        <v>71</v>
      </c>
      <c r="Q84" s="17"/>
      <c r="R84" s="17"/>
      <c r="S84" s="21"/>
    </row>
    <row r="85" spans="1:19" hidden="1" x14ac:dyDescent="0.55000000000000004">
      <c r="A85" s="209"/>
      <c r="B85" s="17"/>
      <c r="C85" s="17"/>
      <c r="D85" s="66" t="str">
        <f>IF(E85&gt;0,"会費等（見積）","")</f>
        <v/>
      </c>
      <c r="E85" s="38">
        <f>SUM(F80:F83)</f>
        <v>0</v>
      </c>
      <c r="F85" s="17"/>
      <c r="G85" s="65"/>
      <c r="H85" s="67" t="s">
        <v>72</v>
      </c>
      <c r="I85" s="20"/>
      <c r="K85" s="148" t="s">
        <v>224</v>
      </c>
      <c r="L85" s="17"/>
      <c r="M85" s="17"/>
      <c r="N85" s="139" t="s">
        <v>73</v>
      </c>
      <c r="O85" s="17"/>
      <c r="P85" s="56" t="s">
        <v>74</v>
      </c>
      <c r="Q85" s="20"/>
      <c r="R85" s="20"/>
      <c r="S85" s="65"/>
    </row>
    <row r="86" spans="1:19" ht="18.5" hidden="1" thickBot="1" x14ac:dyDescent="0.6">
      <c r="A86" s="209"/>
      <c r="B86" s="17"/>
      <c r="C86" s="17"/>
      <c r="D86" s="20"/>
      <c r="E86" s="20"/>
      <c r="F86" s="17"/>
      <c r="G86" s="65"/>
      <c r="H86" s="20"/>
      <c r="I86" s="20"/>
      <c r="J86" s="17"/>
      <c r="K86" s="17"/>
      <c r="L86" s="17"/>
      <c r="M86" s="17"/>
      <c r="N86" s="140" t="s">
        <v>75</v>
      </c>
      <c r="O86" s="17"/>
      <c r="P86" s="68" t="s">
        <v>76</v>
      </c>
      <c r="Q86" s="20"/>
      <c r="R86" s="20"/>
      <c r="S86" s="65"/>
    </row>
    <row r="87" spans="1:19" hidden="1" x14ac:dyDescent="0.55000000000000004">
      <c r="A87" s="209"/>
      <c r="B87" s="17"/>
      <c r="C87" s="17"/>
      <c r="D87" s="17"/>
      <c r="E87" s="17"/>
      <c r="F87" s="17"/>
      <c r="G87" s="21"/>
      <c r="H87" s="17"/>
      <c r="I87" s="17"/>
      <c r="J87" s="17"/>
      <c r="K87" s="17"/>
      <c r="L87" s="17"/>
      <c r="M87" s="17"/>
      <c r="N87" s="17"/>
      <c r="O87" s="17"/>
      <c r="P87" s="68" t="s">
        <v>77</v>
      </c>
      <c r="Q87" s="17"/>
      <c r="R87" s="17"/>
      <c r="S87" s="21"/>
    </row>
    <row r="88" spans="1:19" hidden="1" x14ac:dyDescent="0.55000000000000004">
      <c r="A88" s="209"/>
      <c r="B88" s="31" t="s">
        <v>20</v>
      </c>
      <c r="C88" s="69">
        <f>C40</f>
        <v>0</v>
      </c>
      <c r="E88" s="17"/>
      <c r="F88" s="17"/>
      <c r="G88" s="21"/>
      <c r="H88" s="17"/>
      <c r="I88" s="17"/>
      <c r="J88" s="17"/>
      <c r="K88" s="17"/>
      <c r="L88" s="17"/>
      <c r="M88" s="17"/>
      <c r="O88" s="17"/>
      <c r="P88" s="68" t="s">
        <v>78</v>
      </c>
      <c r="Q88" s="17"/>
      <c r="R88" s="17"/>
      <c r="S88" s="21"/>
    </row>
    <row r="89" spans="1:19" hidden="1" x14ac:dyDescent="0.55000000000000004">
      <c r="A89" s="209"/>
      <c r="B89" s="32" t="s">
        <v>22</v>
      </c>
      <c r="C89" s="311">
        <f>C41</f>
        <v>0</v>
      </c>
      <c r="D89" s="17"/>
      <c r="E89" s="17"/>
      <c r="F89" s="17"/>
      <c r="G89" s="21"/>
      <c r="H89" s="17"/>
      <c r="I89" s="17"/>
      <c r="J89" s="17"/>
      <c r="K89" s="17"/>
      <c r="L89" s="17"/>
      <c r="M89" s="17"/>
      <c r="N89" s="17"/>
      <c r="O89" s="17"/>
      <c r="P89" s="68" t="s">
        <v>79</v>
      </c>
      <c r="Q89" s="17"/>
      <c r="R89" s="17"/>
      <c r="S89" s="21"/>
    </row>
    <row r="90" spans="1:19" ht="18.5" hidden="1" thickBot="1" x14ac:dyDescent="0.6">
      <c r="A90" s="209"/>
      <c r="B90" s="95" t="s">
        <v>80</v>
      </c>
      <c r="C90" s="275"/>
      <c r="D90" s="17" t="s">
        <v>81</v>
      </c>
      <c r="E90" s="17"/>
      <c r="F90" s="17"/>
      <c r="G90" s="21"/>
      <c r="H90" s="17"/>
      <c r="I90" s="17"/>
      <c r="J90" s="39" t="s">
        <v>212</v>
      </c>
      <c r="K90" s="17"/>
      <c r="L90" s="17"/>
      <c r="M90" s="17"/>
      <c r="N90" s="17"/>
      <c r="O90" s="17"/>
      <c r="P90" s="68" t="s">
        <v>82</v>
      </c>
      <c r="Q90" s="17"/>
      <c r="R90" s="17"/>
      <c r="S90" s="21"/>
    </row>
    <row r="91" spans="1:19" hidden="1" x14ac:dyDescent="0.55000000000000004">
      <c r="A91" s="209"/>
      <c r="B91" s="81" t="s">
        <v>83</v>
      </c>
      <c r="C91" s="165">
        <f>INT((J91-C90)/365.248)</f>
        <v>126</v>
      </c>
      <c r="D91" s="17" t="str">
        <f>_xlfn.CONCAT("　",TEXT(N13,"yyyy/m/d"),"（前年度末日）時点")</f>
        <v>　2026/6/30（前年度末日）時点</v>
      </c>
      <c r="E91" s="17"/>
      <c r="F91" s="17"/>
      <c r="G91" s="21"/>
      <c r="H91" s="17" t="s">
        <v>84</v>
      </c>
      <c r="I91" s="17" t="s">
        <v>196</v>
      </c>
      <c r="J91" s="122">
        <f>N14</f>
        <v>46204</v>
      </c>
      <c r="K91" s="132" t="s">
        <v>241</v>
      </c>
      <c r="L91" s="17"/>
      <c r="M91" s="17"/>
      <c r="N91" s="17"/>
      <c r="O91" s="17"/>
      <c r="P91" s="70" t="s">
        <v>85</v>
      </c>
      <c r="R91" s="117" t="s">
        <v>214</v>
      </c>
      <c r="S91" s="21"/>
    </row>
    <row r="92" spans="1:19" hidden="1" x14ac:dyDescent="0.55000000000000004">
      <c r="A92" s="209"/>
      <c r="B92" s="17"/>
      <c r="C92" s="17"/>
      <c r="D92" s="17"/>
      <c r="E92" s="17"/>
      <c r="F92" s="17"/>
      <c r="G92" s="21"/>
      <c r="H92" s="17"/>
      <c r="I92" s="17"/>
      <c r="J92" s="17"/>
      <c r="K92" s="17"/>
      <c r="L92" s="17"/>
      <c r="M92" s="17"/>
      <c r="N92" s="17"/>
      <c r="O92" s="17"/>
      <c r="P92" s="70" t="s">
        <v>86</v>
      </c>
      <c r="Q92" s="17"/>
      <c r="R92" s="17"/>
      <c r="S92" s="21"/>
    </row>
    <row r="93" spans="1:19" ht="18.5" hidden="1" thickBot="1" x14ac:dyDescent="0.6">
      <c r="A93" s="209"/>
      <c r="B93" s="95" t="s">
        <v>87</v>
      </c>
      <c r="C93" s="276" t="s">
        <v>293</v>
      </c>
      <c r="D93" s="17" t="s">
        <v>88</v>
      </c>
      <c r="E93" s="17"/>
      <c r="F93" s="17"/>
      <c r="G93" s="21"/>
      <c r="H93" s="17"/>
      <c r="I93" s="17"/>
      <c r="J93" s="17"/>
      <c r="K93" s="17"/>
      <c r="L93" s="17"/>
      <c r="M93" s="17"/>
      <c r="N93" s="39" t="s">
        <v>89</v>
      </c>
      <c r="O93" s="17"/>
      <c r="P93" s="70" t="s">
        <v>90</v>
      </c>
      <c r="Q93" s="17"/>
      <c r="R93" s="17"/>
      <c r="S93" s="21"/>
    </row>
    <row r="94" spans="1:19" hidden="1" x14ac:dyDescent="0.55000000000000004">
      <c r="A94" s="209"/>
      <c r="B94" s="17"/>
      <c r="C94" s="17"/>
      <c r="D94" s="17"/>
      <c r="E94" s="17"/>
      <c r="F94" s="17"/>
      <c r="G94" s="21"/>
      <c r="H94" s="17"/>
      <c r="I94" s="17"/>
      <c r="J94" s="17"/>
      <c r="K94" s="17"/>
      <c r="L94" s="17"/>
      <c r="M94" s="17"/>
      <c r="N94" s="83" t="s">
        <v>91</v>
      </c>
      <c r="O94" s="17"/>
      <c r="P94" s="70" t="s">
        <v>92</v>
      </c>
      <c r="Q94" s="17"/>
      <c r="R94" s="17"/>
      <c r="S94" s="21"/>
    </row>
    <row r="95" spans="1:19" hidden="1" x14ac:dyDescent="0.55000000000000004">
      <c r="A95" s="209"/>
      <c r="B95" s="45" t="s">
        <v>93</v>
      </c>
      <c r="C95" s="277" t="s">
        <v>266</v>
      </c>
      <c r="D95" s="17" t="s">
        <v>267</v>
      </c>
      <c r="E95" s="17"/>
      <c r="F95" s="17"/>
      <c r="G95" s="21"/>
      <c r="H95" s="17"/>
      <c r="I95" s="222" t="s">
        <v>223</v>
      </c>
      <c r="J95" s="17"/>
      <c r="K95" s="17"/>
      <c r="L95" s="17"/>
      <c r="M95" s="17"/>
      <c r="N95" s="84" t="s">
        <v>94</v>
      </c>
      <c r="O95" s="17"/>
      <c r="P95" s="71" t="s">
        <v>95</v>
      </c>
      <c r="Q95" s="17"/>
      <c r="R95" s="17"/>
      <c r="S95" s="21"/>
    </row>
    <row r="96" spans="1:19" ht="18.5" hidden="1" thickBot="1" x14ac:dyDescent="0.6">
      <c r="A96" s="209"/>
      <c r="B96" s="78"/>
      <c r="C96" s="278" t="s">
        <v>39</v>
      </c>
      <c r="D96" s="166" t="s">
        <v>96</v>
      </c>
      <c r="E96" s="17"/>
      <c r="F96" s="17"/>
      <c r="G96" s="21"/>
      <c r="H96" s="17"/>
      <c r="I96" s="17"/>
      <c r="J96" s="17"/>
      <c r="K96" s="17"/>
      <c r="L96" s="17"/>
      <c r="M96" s="17"/>
      <c r="N96" s="17"/>
      <c r="O96" s="17"/>
      <c r="P96" s="71" t="s">
        <v>97</v>
      </c>
      <c r="Q96" s="17"/>
      <c r="R96" s="17"/>
      <c r="S96" s="21"/>
    </row>
    <row r="97" spans="1:19" hidden="1" x14ac:dyDescent="0.55000000000000004">
      <c r="A97" s="209"/>
      <c r="B97" s="78"/>
      <c r="C97" s="342"/>
      <c r="D97" s="343"/>
      <c r="E97" s="72" t="s">
        <v>98</v>
      </c>
      <c r="F97" s="17"/>
      <c r="G97" s="21"/>
      <c r="H97" s="17" t="s">
        <v>98</v>
      </c>
      <c r="I97" s="17"/>
      <c r="J97" s="17"/>
      <c r="K97" s="17"/>
      <c r="L97" s="17"/>
      <c r="M97" s="17"/>
      <c r="N97" s="17"/>
      <c r="O97" s="17"/>
      <c r="P97" s="71" t="s">
        <v>99</v>
      </c>
      <c r="Q97" s="17"/>
      <c r="R97" s="17"/>
      <c r="S97" s="21"/>
    </row>
    <row r="98" spans="1:19" hidden="1" x14ac:dyDescent="0.55000000000000004">
      <c r="A98" s="209"/>
      <c r="B98" s="78"/>
      <c r="C98" s="344"/>
      <c r="D98" s="345"/>
      <c r="E98" s="17"/>
      <c r="F98" s="17"/>
      <c r="G98" s="21"/>
      <c r="H98" s="17"/>
      <c r="I98" s="17"/>
      <c r="J98" s="17"/>
      <c r="K98" s="17"/>
      <c r="L98" s="17"/>
      <c r="M98" s="17"/>
      <c r="N98" s="17"/>
      <c r="O98" s="17"/>
      <c r="P98" s="71" t="s">
        <v>100</v>
      </c>
      <c r="Q98" s="17"/>
      <c r="R98" s="17"/>
      <c r="S98" s="21"/>
    </row>
    <row r="99" spans="1:19" hidden="1" x14ac:dyDescent="0.55000000000000004">
      <c r="A99" s="209"/>
      <c r="B99" s="92" t="s">
        <v>101</v>
      </c>
      <c r="C99" s="279"/>
      <c r="D99" s="167" t="s">
        <v>102</v>
      </c>
      <c r="E99" s="17"/>
      <c r="F99" s="17"/>
      <c r="G99" s="21"/>
      <c r="H99" s="17"/>
      <c r="I99" s="17"/>
      <c r="J99" s="17"/>
      <c r="K99" s="17"/>
      <c r="L99" s="17"/>
      <c r="M99" s="17"/>
      <c r="N99" s="17"/>
      <c r="O99" s="17"/>
      <c r="P99" s="71" t="s">
        <v>103</v>
      </c>
      <c r="Q99" s="17"/>
      <c r="R99" s="17"/>
      <c r="S99" s="21"/>
    </row>
    <row r="100" spans="1:19" ht="18.5" hidden="1" thickBot="1" x14ac:dyDescent="0.6">
      <c r="A100" s="209"/>
      <c r="B100" s="92" t="s">
        <v>104</v>
      </c>
      <c r="C100" s="280"/>
      <c r="D100" s="17" t="s">
        <v>105</v>
      </c>
      <c r="E100" s="17"/>
      <c r="F100" s="17"/>
      <c r="G100" s="21"/>
      <c r="H100" s="17"/>
      <c r="I100" s="17"/>
      <c r="J100" s="17"/>
      <c r="K100" s="17"/>
      <c r="L100" s="17"/>
      <c r="M100" s="17"/>
      <c r="N100" s="17"/>
      <c r="O100" s="17"/>
      <c r="P100" s="71" t="s">
        <v>106</v>
      </c>
      <c r="Q100" s="17"/>
      <c r="R100" s="17"/>
      <c r="S100" s="21"/>
    </row>
    <row r="101" spans="1:19" hidden="1" x14ac:dyDescent="0.55000000000000004">
      <c r="A101" s="209"/>
      <c r="B101" s="17"/>
      <c r="C101" s="17"/>
      <c r="D101" s="17"/>
      <c r="E101" s="17"/>
      <c r="F101" s="17"/>
      <c r="G101" s="21"/>
      <c r="H101" s="17"/>
      <c r="I101" s="17"/>
      <c r="J101" s="17"/>
      <c r="K101" s="17"/>
      <c r="L101" s="17"/>
      <c r="M101" s="17"/>
      <c r="N101" s="17"/>
      <c r="O101" s="17"/>
      <c r="P101" s="74" t="s">
        <v>107</v>
      </c>
      <c r="Q101" s="17"/>
      <c r="R101" s="17"/>
      <c r="S101" s="21"/>
    </row>
    <row r="102" spans="1:19" hidden="1" x14ac:dyDescent="0.55000000000000004">
      <c r="A102" s="209"/>
      <c r="B102" s="82" t="s">
        <v>108</v>
      </c>
      <c r="C102" s="277" t="s">
        <v>266</v>
      </c>
      <c r="D102" s="17" t="s">
        <v>267</v>
      </c>
      <c r="E102" s="17"/>
      <c r="F102" s="17"/>
      <c r="G102" s="21"/>
      <c r="H102" s="17"/>
      <c r="I102" s="222" t="s">
        <v>223</v>
      </c>
      <c r="J102" s="17"/>
      <c r="K102" s="17"/>
      <c r="L102" s="17"/>
      <c r="M102" s="17"/>
      <c r="N102" s="17"/>
      <c r="O102" s="17"/>
      <c r="P102" s="74" t="s">
        <v>109</v>
      </c>
      <c r="Q102" s="17"/>
      <c r="R102" s="17"/>
      <c r="S102" s="21"/>
    </row>
    <row r="103" spans="1:19" ht="18.5" hidden="1" thickBot="1" x14ac:dyDescent="0.6">
      <c r="A103" s="209"/>
      <c r="B103" s="83"/>
      <c r="C103" s="278" t="s">
        <v>39</v>
      </c>
      <c r="D103" s="166" t="s">
        <v>96</v>
      </c>
      <c r="E103" s="17"/>
      <c r="F103" s="17"/>
      <c r="G103" s="21"/>
      <c r="H103" s="17"/>
      <c r="I103" s="17"/>
      <c r="J103" s="17"/>
      <c r="K103" s="17"/>
      <c r="L103" s="17"/>
      <c r="M103" s="17"/>
      <c r="N103" s="17"/>
      <c r="O103" s="17"/>
      <c r="P103" s="74" t="s">
        <v>110</v>
      </c>
      <c r="Q103" s="17"/>
      <c r="R103" s="17"/>
      <c r="S103" s="21"/>
    </row>
    <row r="104" spans="1:19" hidden="1" x14ac:dyDescent="0.55000000000000004">
      <c r="A104" s="209"/>
      <c r="B104" s="78"/>
      <c r="C104" s="346"/>
      <c r="D104" s="347"/>
      <c r="E104" s="72" t="s">
        <v>98</v>
      </c>
      <c r="F104" s="17"/>
      <c r="G104" s="21"/>
      <c r="H104" s="17" t="s">
        <v>98</v>
      </c>
      <c r="I104" s="17"/>
      <c r="J104" s="17"/>
      <c r="K104" s="17"/>
      <c r="L104" s="17"/>
      <c r="M104" s="17"/>
      <c r="N104" s="17"/>
      <c r="O104" s="17"/>
      <c r="P104" s="74" t="s">
        <v>111</v>
      </c>
      <c r="Q104" s="17"/>
      <c r="R104" s="17"/>
      <c r="S104" s="21"/>
    </row>
    <row r="105" spans="1:19" hidden="1" x14ac:dyDescent="0.55000000000000004">
      <c r="A105" s="209"/>
      <c r="B105" s="78"/>
      <c r="C105" s="348">
        <f>C158</f>
        <v>0</v>
      </c>
      <c r="D105" s="349"/>
      <c r="E105" s="17"/>
      <c r="F105" s="17"/>
      <c r="G105" s="21"/>
      <c r="H105" s="17"/>
      <c r="I105" s="17"/>
      <c r="J105" s="17"/>
      <c r="K105" s="17"/>
      <c r="L105" s="17"/>
      <c r="M105" s="17"/>
      <c r="N105" s="17"/>
      <c r="O105" s="17"/>
      <c r="P105" s="74" t="s">
        <v>112</v>
      </c>
      <c r="Q105" s="17"/>
      <c r="R105" s="17"/>
      <c r="S105" s="21"/>
    </row>
    <row r="106" spans="1:19" hidden="1" x14ac:dyDescent="0.55000000000000004">
      <c r="A106" s="209"/>
      <c r="B106" s="168" t="s">
        <v>113</v>
      </c>
      <c r="C106" s="350">
        <f>C159</f>
        <v>0</v>
      </c>
      <c r="D106" s="351"/>
      <c r="E106" s="17"/>
      <c r="F106" s="17"/>
      <c r="G106" s="21"/>
      <c r="H106" s="17"/>
      <c r="I106" s="17"/>
      <c r="J106" s="17"/>
      <c r="K106" s="17"/>
      <c r="L106" s="17"/>
      <c r="M106" s="17"/>
      <c r="N106" s="17"/>
      <c r="O106" s="17"/>
      <c r="P106" s="75" t="s">
        <v>114</v>
      </c>
      <c r="Q106" s="17"/>
      <c r="R106" s="17"/>
      <c r="S106" s="21"/>
    </row>
    <row r="107" spans="1:19" hidden="1" x14ac:dyDescent="0.55000000000000004">
      <c r="A107" s="209"/>
      <c r="B107" s="169" t="s">
        <v>115</v>
      </c>
      <c r="C107" s="352">
        <f>C160</f>
        <v>0</v>
      </c>
      <c r="D107" s="353"/>
      <c r="E107" s="17"/>
      <c r="F107" s="17"/>
      <c r="G107" s="21"/>
      <c r="H107" s="17"/>
      <c r="I107" s="17"/>
      <c r="J107" s="17"/>
      <c r="K107" s="17"/>
      <c r="L107" s="17"/>
      <c r="M107" s="17"/>
      <c r="N107" s="17"/>
      <c r="O107" s="17"/>
      <c r="P107" s="75" t="s">
        <v>116</v>
      </c>
      <c r="Q107" s="17"/>
      <c r="R107" s="17"/>
      <c r="S107" s="21"/>
    </row>
    <row r="108" spans="1:19" hidden="1" x14ac:dyDescent="0.55000000000000004">
      <c r="A108" s="209"/>
      <c r="B108" s="170" t="s">
        <v>117</v>
      </c>
      <c r="C108" s="354">
        <f>C161</f>
        <v>0</v>
      </c>
      <c r="D108" s="349"/>
      <c r="E108" s="17"/>
      <c r="F108" s="17"/>
      <c r="G108" s="21"/>
      <c r="H108" s="17"/>
      <c r="I108" s="17"/>
      <c r="J108" s="17"/>
      <c r="K108" s="17"/>
      <c r="L108" s="17"/>
      <c r="M108" s="17"/>
      <c r="N108" s="17"/>
      <c r="O108" s="17"/>
      <c r="P108" s="75" t="s">
        <v>118</v>
      </c>
      <c r="Q108" s="17"/>
      <c r="R108" s="17"/>
      <c r="S108" s="21"/>
    </row>
    <row r="109" spans="1:19" hidden="1" x14ac:dyDescent="0.55000000000000004">
      <c r="A109" s="209"/>
      <c r="B109" s="73" t="s">
        <v>101</v>
      </c>
      <c r="C109" s="279"/>
      <c r="D109" s="167" t="s">
        <v>102</v>
      </c>
      <c r="E109" s="17"/>
      <c r="F109" s="17"/>
      <c r="G109" s="21"/>
      <c r="H109" s="17"/>
      <c r="I109" s="17"/>
      <c r="J109" s="17"/>
      <c r="K109" s="17"/>
      <c r="L109" s="17"/>
      <c r="M109" s="17"/>
      <c r="N109" s="17"/>
      <c r="O109" s="17"/>
      <c r="P109" s="75" t="s">
        <v>119</v>
      </c>
      <c r="Q109" s="17"/>
      <c r="R109" s="17"/>
      <c r="S109" s="21"/>
    </row>
    <row r="110" spans="1:19" ht="18.5" hidden="1" thickBot="1" x14ac:dyDescent="0.6">
      <c r="A110" s="209"/>
      <c r="B110" s="73" t="s">
        <v>104</v>
      </c>
      <c r="C110" s="309">
        <f>C163</f>
        <v>0</v>
      </c>
      <c r="D110" s="17" t="s">
        <v>120</v>
      </c>
      <c r="E110" s="17"/>
      <c r="F110" s="17"/>
      <c r="G110" s="21"/>
      <c r="H110" s="17"/>
      <c r="I110" s="17"/>
      <c r="J110" s="17"/>
      <c r="K110" s="17"/>
      <c r="L110" s="17"/>
      <c r="M110" s="17"/>
      <c r="N110" s="17"/>
      <c r="O110" s="17"/>
      <c r="P110" s="70" t="s">
        <v>121</v>
      </c>
      <c r="Q110" s="17"/>
      <c r="R110" s="17"/>
      <c r="S110" s="21"/>
    </row>
    <row r="111" spans="1:19" hidden="1" x14ac:dyDescent="0.55000000000000004">
      <c r="A111" s="209"/>
      <c r="B111" s="17"/>
      <c r="C111" s="17"/>
      <c r="D111" s="17"/>
      <c r="E111" s="17"/>
      <c r="F111" s="17"/>
      <c r="G111" s="21"/>
      <c r="H111" s="17"/>
      <c r="I111" s="17"/>
      <c r="J111" s="17"/>
      <c r="K111" s="17"/>
      <c r="L111" s="17"/>
      <c r="M111" s="17"/>
      <c r="N111" s="17"/>
      <c r="O111" s="17"/>
      <c r="P111" s="70" t="s">
        <v>122</v>
      </c>
      <c r="Q111" s="17"/>
      <c r="R111" s="17"/>
      <c r="S111" s="21"/>
    </row>
    <row r="112" spans="1:19" hidden="1" collapsed="1" x14ac:dyDescent="0.55000000000000004">
      <c r="A112" s="209"/>
      <c r="B112" s="21" t="s">
        <v>123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17"/>
      <c r="P112" s="70" t="s">
        <v>124</v>
      </c>
      <c r="Q112" s="17"/>
      <c r="R112" s="21"/>
      <c r="S112" s="21"/>
    </row>
    <row r="113" spans="1:19" hidden="1" outlineLevel="1" x14ac:dyDescent="0.55000000000000004">
      <c r="A113" s="209"/>
      <c r="B113" s="355" t="s">
        <v>125</v>
      </c>
      <c r="C113" s="281" t="s">
        <v>126</v>
      </c>
      <c r="D113" s="76"/>
      <c r="E113" s="76" t="s">
        <v>127</v>
      </c>
      <c r="F113" s="77"/>
      <c r="G113" s="21"/>
      <c r="H113" s="17" t="s">
        <v>128</v>
      </c>
      <c r="I113" s="17"/>
      <c r="J113" s="17"/>
      <c r="K113" s="17"/>
      <c r="L113" s="17"/>
      <c r="M113" s="17"/>
      <c r="N113" s="17"/>
      <c r="O113" s="17"/>
      <c r="P113" s="70" t="s">
        <v>129</v>
      </c>
      <c r="Q113" s="17"/>
      <c r="R113" s="17"/>
      <c r="S113" s="21"/>
    </row>
    <row r="114" spans="1:19" hidden="1" outlineLevel="1" x14ac:dyDescent="0.55000000000000004">
      <c r="A114" s="209"/>
      <c r="B114" s="356"/>
      <c r="C114" s="282" t="s">
        <v>126</v>
      </c>
      <c r="D114" s="43"/>
      <c r="E114" s="43" t="s">
        <v>130</v>
      </c>
      <c r="F114" s="79"/>
      <c r="G114" s="21"/>
      <c r="H114" s="17"/>
      <c r="I114" s="17"/>
      <c r="J114" s="17"/>
      <c r="K114" s="17"/>
      <c r="L114" s="17"/>
      <c r="M114" s="17"/>
      <c r="N114" s="17"/>
      <c r="O114" s="17"/>
      <c r="P114" s="70" t="s">
        <v>131</v>
      </c>
      <c r="Q114" s="17"/>
      <c r="R114" s="17"/>
      <c r="S114" s="21"/>
    </row>
    <row r="115" spans="1:19" hidden="1" outlineLevel="1" x14ac:dyDescent="0.55000000000000004">
      <c r="A115" s="209"/>
      <c r="B115" s="356"/>
      <c r="C115" s="282" t="s">
        <v>126</v>
      </c>
      <c r="D115" s="357"/>
      <c r="E115" s="357"/>
      <c r="F115" s="79"/>
      <c r="G115" s="21"/>
      <c r="H115" s="17" t="s">
        <v>98</v>
      </c>
      <c r="I115" s="17"/>
      <c r="J115" s="17"/>
      <c r="K115" s="17"/>
      <c r="L115" s="17"/>
      <c r="M115" s="17"/>
      <c r="N115" s="17"/>
      <c r="O115" s="17"/>
      <c r="P115" s="70" t="s">
        <v>132</v>
      </c>
      <c r="Q115" s="17"/>
      <c r="R115" s="17"/>
      <c r="S115" s="21"/>
    </row>
    <row r="116" spans="1:19" hidden="1" outlineLevel="1" x14ac:dyDescent="0.55000000000000004">
      <c r="A116" s="209"/>
      <c r="B116" s="356"/>
      <c r="C116" s="282" t="s">
        <v>126</v>
      </c>
      <c r="D116" s="357"/>
      <c r="E116" s="357"/>
      <c r="F116" s="79"/>
      <c r="G116" s="21"/>
      <c r="H116" s="17"/>
      <c r="I116" s="17"/>
      <c r="J116" s="17"/>
      <c r="K116" s="17"/>
      <c r="L116" s="17"/>
      <c r="M116" s="17"/>
      <c r="N116" s="17"/>
      <c r="O116" s="17"/>
      <c r="P116" s="70" t="s">
        <v>133</v>
      </c>
      <c r="Q116" s="17"/>
      <c r="R116" s="17"/>
      <c r="S116" s="21"/>
    </row>
    <row r="117" spans="1:19" hidden="1" outlineLevel="1" x14ac:dyDescent="0.55000000000000004">
      <c r="A117" s="209"/>
      <c r="B117" s="356"/>
      <c r="C117" s="282" t="s">
        <v>126</v>
      </c>
      <c r="D117" s="357"/>
      <c r="E117" s="357"/>
      <c r="F117" s="79"/>
      <c r="G117" s="21"/>
      <c r="H117" s="17"/>
      <c r="I117" s="17"/>
      <c r="J117" s="17"/>
      <c r="K117" s="17"/>
      <c r="L117" s="17"/>
      <c r="M117" s="17"/>
      <c r="N117" s="17"/>
      <c r="O117" s="17"/>
      <c r="P117" s="80" t="s">
        <v>134</v>
      </c>
      <c r="Q117" s="17"/>
      <c r="R117" s="17"/>
      <c r="S117" s="21"/>
    </row>
    <row r="118" spans="1:19" hidden="1" outlineLevel="1" x14ac:dyDescent="0.55000000000000004">
      <c r="A118" s="209"/>
      <c r="B118" s="339" t="s">
        <v>135</v>
      </c>
      <c r="C118" s="340"/>
      <c r="D118" s="340"/>
      <c r="E118" s="340"/>
      <c r="F118" s="341"/>
      <c r="G118" s="21"/>
      <c r="H118" s="17"/>
      <c r="I118" s="17"/>
      <c r="J118" s="17"/>
      <c r="K118" s="17"/>
      <c r="L118" s="17"/>
      <c r="M118" s="17"/>
      <c r="N118" s="17"/>
      <c r="O118" s="17"/>
      <c r="P118" s="84" t="s">
        <v>136</v>
      </c>
      <c r="Q118" s="17"/>
      <c r="R118" s="17"/>
      <c r="S118" s="21"/>
    </row>
    <row r="119" spans="1:19" hidden="1" outlineLevel="1" x14ac:dyDescent="0.55000000000000004">
      <c r="A119" s="209"/>
      <c r="B119" s="358" t="s">
        <v>137</v>
      </c>
      <c r="C119" s="359"/>
      <c r="D119" s="359"/>
      <c r="E119" s="359"/>
      <c r="F119" s="360"/>
      <c r="G119" s="21"/>
      <c r="H119" s="17" t="s">
        <v>138</v>
      </c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21"/>
    </row>
    <row r="120" spans="1:19" hidden="1" outlineLevel="1" x14ac:dyDescent="0.55000000000000004">
      <c r="A120" s="209"/>
      <c r="B120" s="358"/>
      <c r="C120" s="361"/>
      <c r="D120" s="361"/>
      <c r="E120" s="361"/>
      <c r="F120" s="362"/>
      <c r="G120" s="21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21"/>
    </row>
    <row r="121" spans="1:19" hidden="1" outlineLevel="1" x14ac:dyDescent="0.55000000000000004">
      <c r="A121" s="209"/>
      <c r="B121" s="358"/>
      <c r="C121" s="363"/>
      <c r="D121" s="363"/>
      <c r="E121" s="363"/>
      <c r="F121" s="364"/>
      <c r="G121" s="21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21"/>
    </row>
    <row r="122" spans="1:19" hidden="1" outlineLevel="1" x14ac:dyDescent="0.55000000000000004">
      <c r="A122" s="209"/>
      <c r="B122" s="365" t="s">
        <v>139</v>
      </c>
      <c r="C122" s="359"/>
      <c r="D122" s="359"/>
      <c r="E122" s="359"/>
      <c r="F122" s="360"/>
      <c r="G122" s="21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21"/>
    </row>
    <row r="123" spans="1:19" hidden="1" outlineLevel="1" x14ac:dyDescent="0.55000000000000004">
      <c r="A123" s="209"/>
      <c r="B123" s="366"/>
      <c r="C123" s="361"/>
      <c r="D123" s="361"/>
      <c r="E123" s="361"/>
      <c r="F123" s="362"/>
      <c r="G123" s="21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21"/>
    </row>
    <row r="124" spans="1:19" hidden="1" outlineLevel="1" x14ac:dyDescent="0.55000000000000004">
      <c r="A124" s="209"/>
      <c r="B124" s="366"/>
      <c r="C124" s="361"/>
      <c r="D124" s="361"/>
      <c r="E124" s="361"/>
      <c r="F124" s="362"/>
      <c r="G124" s="21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21"/>
    </row>
    <row r="125" spans="1:19" hidden="1" outlineLevel="1" x14ac:dyDescent="0.55000000000000004">
      <c r="A125" s="209"/>
      <c r="B125" s="365" t="s">
        <v>140</v>
      </c>
      <c r="C125" s="359"/>
      <c r="D125" s="359"/>
      <c r="E125" s="359"/>
      <c r="F125" s="360"/>
      <c r="G125" s="21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21"/>
    </row>
    <row r="126" spans="1:19" hidden="1" outlineLevel="1" x14ac:dyDescent="0.55000000000000004">
      <c r="A126" s="209"/>
      <c r="B126" s="369"/>
      <c r="C126" s="363"/>
      <c r="D126" s="363"/>
      <c r="E126" s="363"/>
      <c r="F126" s="364"/>
      <c r="G126" s="21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21"/>
    </row>
    <row r="127" spans="1:19" hidden="1" outlineLevel="1" x14ac:dyDescent="0.55000000000000004">
      <c r="A127" s="209"/>
      <c r="B127" s="365" t="s">
        <v>141</v>
      </c>
      <c r="C127" s="370"/>
      <c r="D127" s="370"/>
      <c r="E127" s="370"/>
      <c r="F127" s="371"/>
      <c r="G127" s="21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21"/>
    </row>
    <row r="128" spans="1:19" hidden="1" outlineLevel="1" x14ac:dyDescent="0.55000000000000004">
      <c r="A128" s="209"/>
      <c r="B128" s="366"/>
      <c r="C128" s="361"/>
      <c r="D128" s="361"/>
      <c r="E128" s="361"/>
      <c r="F128" s="362"/>
      <c r="G128" s="21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21"/>
    </row>
    <row r="129" spans="1:31" hidden="1" outlineLevel="1" x14ac:dyDescent="0.55000000000000004">
      <c r="A129" s="209"/>
      <c r="B129" s="369"/>
      <c r="C129" s="363"/>
      <c r="D129" s="363"/>
      <c r="E129" s="363"/>
      <c r="F129" s="364"/>
      <c r="G129" s="21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21"/>
    </row>
    <row r="130" spans="1:31" hidden="1" outlineLevel="1" x14ac:dyDescent="0.55000000000000004">
      <c r="A130" s="209"/>
      <c r="B130" s="17"/>
      <c r="C130" s="17"/>
      <c r="D130" s="17"/>
      <c r="E130" s="17"/>
      <c r="F130" s="17"/>
      <c r="G130" s="21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21"/>
    </row>
    <row r="131" spans="1:31" hidden="1" outlineLevel="1" x14ac:dyDescent="0.55000000000000004">
      <c r="A131" s="209"/>
      <c r="B131" s="85" t="s">
        <v>142</v>
      </c>
      <c r="C131" s="372"/>
      <c r="D131" s="372"/>
      <c r="E131" s="372"/>
      <c r="F131" s="372"/>
      <c r="G131" s="21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21"/>
    </row>
    <row r="132" spans="1:31" hidden="1" outlineLevel="1" x14ac:dyDescent="0.55000000000000004">
      <c r="A132" s="209"/>
      <c r="B132" s="86" t="s">
        <v>143</v>
      </c>
      <c r="C132" s="373"/>
      <c r="D132" s="373"/>
      <c r="E132" s="373"/>
      <c r="F132" s="373"/>
      <c r="G132" s="21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21"/>
    </row>
    <row r="133" spans="1:31" hidden="1" outlineLevel="1" x14ac:dyDescent="0.55000000000000004">
      <c r="A133" s="209"/>
      <c r="B133" s="17"/>
      <c r="C133" s="17"/>
      <c r="D133" s="17"/>
      <c r="E133" s="17"/>
      <c r="F133" s="17"/>
      <c r="G133" s="21"/>
      <c r="H133" s="220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21"/>
    </row>
    <row r="134" spans="1:31" hidden="1" outlineLevel="1" x14ac:dyDescent="0.55000000000000004">
      <c r="A134" s="209"/>
      <c r="B134" s="81" t="s">
        <v>144</v>
      </c>
      <c r="C134" s="374"/>
      <c r="D134" s="374"/>
      <c r="E134" s="374"/>
      <c r="F134" s="374"/>
      <c r="G134" s="21"/>
      <c r="H134" s="220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21"/>
    </row>
    <row r="135" spans="1:31" hidden="1" outlineLevel="1" x14ac:dyDescent="0.55000000000000004">
      <c r="A135" s="209"/>
      <c r="B135" s="17"/>
      <c r="C135" s="26"/>
      <c r="D135" s="26"/>
      <c r="E135" s="26"/>
      <c r="F135" s="26"/>
      <c r="G135" s="21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21"/>
    </row>
    <row r="136" spans="1:31" hidden="1" x14ac:dyDescent="0.55000000000000004">
      <c r="A136" s="209"/>
      <c r="B136" s="21"/>
      <c r="C136" s="87"/>
      <c r="D136" s="87"/>
      <c r="E136" s="87"/>
      <c r="F136" s="87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1:31" s="18" customFormat="1" hidden="1" x14ac:dyDescent="0.55000000000000004">
      <c r="C137" s="19"/>
      <c r="D137" s="19"/>
      <c r="E137" s="19"/>
      <c r="F137" s="19"/>
      <c r="T137"/>
      <c r="U137"/>
      <c r="V137"/>
      <c r="W137"/>
      <c r="X137"/>
      <c r="Y137"/>
      <c r="Z137"/>
      <c r="AA137"/>
      <c r="AB137"/>
      <c r="AC137"/>
      <c r="AD137"/>
      <c r="AE137"/>
    </row>
    <row r="138" spans="1:31" x14ac:dyDescent="0.55000000000000004">
      <c r="A138" s="116"/>
      <c r="B138" s="115" t="s">
        <v>287</v>
      </c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</row>
    <row r="139" spans="1:31" ht="18.5" thickBot="1" x14ac:dyDescent="0.6">
      <c r="A139" s="22"/>
      <c r="B139" s="17"/>
      <c r="C139" s="17"/>
      <c r="D139" s="17"/>
      <c r="E139" s="17"/>
      <c r="F139" s="17"/>
      <c r="G139" s="22"/>
      <c r="H139" s="17"/>
      <c r="I139" s="17"/>
      <c r="J139" s="17"/>
      <c r="K139" s="17"/>
      <c r="L139" s="22"/>
      <c r="M139" s="17"/>
      <c r="N139" s="17"/>
      <c r="O139" s="17"/>
      <c r="P139" s="17"/>
      <c r="Q139" s="17"/>
      <c r="R139" s="17"/>
      <c r="S139" s="22"/>
    </row>
    <row r="140" spans="1:31" x14ac:dyDescent="0.55000000000000004">
      <c r="A140" s="22"/>
      <c r="B140" s="17" t="str">
        <f>_xlfn.CONCAT(N24," 参加申込書")</f>
        <v>第22回 日本TRIZシンポジウム 参加申込書</v>
      </c>
      <c r="C140" s="17"/>
      <c r="D140" s="259" t="s">
        <v>292</v>
      </c>
      <c r="E140" s="88" t="str">
        <f>IF(E141&gt;0,"受付番号","")</f>
        <v/>
      </c>
      <c r="F140" s="17"/>
      <c r="G140" s="22"/>
      <c r="I140" s="101" t="s">
        <v>145</v>
      </c>
      <c r="J140" s="102" t="str">
        <f>C39</f>
        <v>yyyy/mm/dd</v>
      </c>
      <c r="K140" s="17"/>
      <c r="L140" s="22"/>
      <c r="M140" s="17"/>
      <c r="N140" s="17"/>
      <c r="O140" s="17"/>
      <c r="P140" s="17"/>
      <c r="Q140" s="17"/>
      <c r="R140" s="117" t="s">
        <v>214</v>
      </c>
      <c r="S140" s="22"/>
    </row>
    <row r="141" spans="1:31" ht="18.5" thickBot="1" x14ac:dyDescent="0.6">
      <c r="A141" s="22"/>
      <c r="B141" s="306" t="s">
        <v>146</v>
      </c>
      <c r="C141" s="216" t="s">
        <v>147</v>
      </c>
      <c r="D141" s="307" t="str">
        <f>D30</f>
        <v>　　contact： 22_sympo@triz-japan.org</v>
      </c>
      <c r="E141" s="28"/>
      <c r="F141" s="17"/>
      <c r="G141" s="22"/>
      <c r="I141" s="103"/>
      <c r="J141" s="104" t="e">
        <f>YEAR(J140)</f>
        <v>#VALUE!</v>
      </c>
      <c r="K141" s="17"/>
      <c r="L141" s="22"/>
      <c r="M141" s="17"/>
      <c r="N141" s="17"/>
      <c r="O141" s="17"/>
      <c r="P141" s="17"/>
      <c r="Q141" s="17"/>
      <c r="R141" s="117" t="s">
        <v>214</v>
      </c>
      <c r="S141" s="22"/>
    </row>
    <row r="142" spans="1:31" s="17" customFormat="1" x14ac:dyDescent="0.55000000000000004">
      <c r="A142" s="22"/>
      <c r="G142" s="22"/>
      <c r="J142" s="89" t="e">
        <f>MONTH(J140)</f>
        <v>#VALUE!</v>
      </c>
      <c r="L142" s="22"/>
      <c r="S142" s="22"/>
      <c r="T142"/>
      <c r="U142"/>
      <c r="V142"/>
      <c r="W142"/>
      <c r="X142"/>
      <c r="Y142"/>
      <c r="Z142"/>
      <c r="AA142"/>
      <c r="AB142"/>
      <c r="AC142"/>
      <c r="AD142"/>
      <c r="AE142"/>
    </row>
    <row r="143" spans="1:31" s="17" customFormat="1" hidden="1" x14ac:dyDescent="0.55000000000000004">
      <c r="A143" s="209"/>
      <c r="B143" s="210" t="s">
        <v>148</v>
      </c>
      <c r="C143" s="209"/>
      <c r="D143" s="209"/>
      <c r="G143" s="22"/>
      <c r="J143" s="90" t="e">
        <f>DAY(J140)</f>
        <v>#VALUE!</v>
      </c>
      <c r="L143" s="22"/>
      <c r="S143" s="231" t="s">
        <v>269</v>
      </c>
      <c r="T143"/>
      <c r="U143"/>
      <c r="V143"/>
      <c r="W143"/>
      <c r="X143"/>
      <c r="Y143"/>
      <c r="Z143"/>
      <c r="AA143"/>
      <c r="AB143"/>
      <c r="AC143"/>
      <c r="AD143"/>
      <c r="AE143"/>
    </row>
    <row r="144" spans="1:31" s="17" customFormat="1" x14ac:dyDescent="0.55000000000000004">
      <c r="A144" s="22"/>
      <c r="G144" s="22"/>
      <c r="L144" s="22"/>
      <c r="S144" s="22"/>
      <c r="T144"/>
      <c r="U144"/>
      <c r="V144"/>
      <c r="W144"/>
      <c r="X144"/>
      <c r="Y144"/>
      <c r="Z144"/>
      <c r="AA144"/>
      <c r="AB144"/>
      <c r="AC144"/>
      <c r="AD144"/>
      <c r="AE144"/>
    </row>
    <row r="145" spans="1:31" s="17" customFormat="1" x14ac:dyDescent="0.55000000000000004">
      <c r="A145" s="22"/>
      <c r="B145" s="107" t="str">
        <f>I24</f>
        <v>The 22nd TRIZ Symposium</v>
      </c>
      <c r="G145" s="22"/>
      <c r="L145" s="22"/>
      <c r="R145" s="117" t="s">
        <v>214</v>
      </c>
      <c r="S145" s="22"/>
      <c r="T145"/>
      <c r="U145"/>
      <c r="V145"/>
      <c r="W145"/>
      <c r="X145"/>
      <c r="Y145"/>
      <c r="Z145"/>
      <c r="AA145"/>
      <c r="AB145"/>
      <c r="AC145"/>
      <c r="AD145"/>
      <c r="AE145"/>
    </row>
    <row r="146" spans="1:31" s="17" customFormat="1" x14ac:dyDescent="0.55000000000000004">
      <c r="A146" s="22"/>
      <c r="B146" s="27" t="s">
        <v>288</v>
      </c>
      <c r="C146" s="120" t="s">
        <v>305</v>
      </c>
      <c r="G146" s="22"/>
      <c r="L146" s="22"/>
      <c r="R146" s="117" t="s">
        <v>214</v>
      </c>
      <c r="S146" s="22"/>
      <c r="T146"/>
      <c r="U146"/>
      <c r="V146"/>
      <c r="W146"/>
      <c r="X146"/>
      <c r="Y146"/>
      <c r="Z146"/>
      <c r="AA146"/>
      <c r="AB146"/>
      <c r="AC146"/>
      <c r="AD146"/>
      <c r="AE146"/>
    </row>
    <row r="147" spans="1:31" s="17" customFormat="1" ht="38" customHeight="1" x14ac:dyDescent="0.55000000000000004">
      <c r="A147" s="22"/>
      <c r="B147" s="260" t="s">
        <v>289</v>
      </c>
      <c r="C147" s="375" t="s">
        <v>291</v>
      </c>
      <c r="D147" s="375"/>
      <c r="E147" s="375"/>
      <c r="F147" s="375"/>
      <c r="G147" s="22"/>
      <c r="L147" s="22"/>
      <c r="N147" s="327" t="s">
        <v>317</v>
      </c>
      <c r="S147" s="22"/>
      <c r="T147"/>
      <c r="U147"/>
      <c r="V147"/>
      <c r="W147"/>
      <c r="X147"/>
      <c r="Y147"/>
      <c r="Z147"/>
      <c r="AA147"/>
      <c r="AB147"/>
      <c r="AC147"/>
      <c r="AD147"/>
      <c r="AE147"/>
    </row>
    <row r="148" spans="1:31" s="17" customFormat="1" x14ac:dyDescent="0.55000000000000004">
      <c r="A148" s="22"/>
      <c r="B148" s="27" t="s">
        <v>290</v>
      </c>
      <c r="C148" s="121" t="s">
        <v>316</v>
      </c>
      <c r="G148" s="22"/>
      <c r="L148" s="22"/>
      <c r="N148" s="42" t="str">
        <f>_xlfn.CONCAT("（発表者は",TEXT($N$33,"m月d日"),"までに申込んでください）")</f>
        <v>（発表者は5月16日までに申込んでください）</v>
      </c>
      <c r="R148" s="117" t="s">
        <v>214</v>
      </c>
      <c r="S148" s="22"/>
      <c r="T148"/>
      <c r="U148"/>
      <c r="V148"/>
      <c r="W148"/>
      <c r="X148"/>
      <c r="Y148"/>
      <c r="Z148"/>
      <c r="AA148"/>
      <c r="AB148"/>
      <c r="AC148"/>
      <c r="AD148"/>
      <c r="AE148"/>
    </row>
    <row r="149" spans="1:31" s="17" customFormat="1" x14ac:dyDescent="0.55000000000000004">
      <c r="A149" s="22"/>
      <c r="C149" s="17" t="s">
        <v>306</v>
      </c>
      <c r="G149" s="22"/>
      <c r="L149" s="22"/>
      <c r="R149" s="117" t="s">
        <v>214</v>
      </c>
      <c r="S149" s="22"/>
      <c r="T149"/>
      <c r="U149"/>
      <c r="V149"/>
      <c r="W149"/>
      <c r="X149"/>
      <c r="Y149"/>
      <c r="Z149"/>
      <c r="AA149"/>
      <c r="AB149"/>
      <c r="AC149"/>
      <c r="AD149"/>
      <c r="AE149"/>
    </row>
    <row r="150" spans="1:31" x14ac:dyDescent="0.55000000000000004">
      <c r="A150" s="22"/>
      <c r="B150" s="17"/>
      <c r="C150" s="17"/>
      <c r="D150" s="17"/>
      <c r="E150" s="17"/>
      <c r="F150" s="17"/>
      <c r="G150" s="22"/>
      <c r="H150" s="17"/>
      <c r="I150" s="12" t="s">
        <v>262</v>
      </c>
      <c r="J150" s="125"/>
      <c r="L150" s="22"/>
      <c r="Q150" s="17"/>
      <c r="R150" s="17"/>
      <c r="S150" s="22"/>
    </row>
    <row r="151" spans="1:31" x14ac:dyDescent="0.55000000000000004">
      <c r="A151" s="22"/>
      <c r="B151" s="247" t="s">
        <v>276</v>
      </c>
      <c r="C151" s="283" t="s">
        <v>301</v>
      </c>
      <c r="D151" s="232" t="s">
        <v>311</v>
      </c>
      <c r="E151" s="17"/>
      <c r="F151" s="17"/>
      <c r="G151" s="22"/>
      <c r="H151" s="17"/>
      <c r="I151" s="39" t="s">
        <v>25</v>
      </c>
      <c r="J151" s="221">
        <f>IF($C$6="発表者用",$N$32,$N$35)</f>
        <v>45809</v>
      </c>
      <c r="K151" s="13" t="s">
        <v>240</v>
      </c>
      <c r="L151" s="22"/>
      <c r="Q151" s="17"/>
      <c r="R151" s="117" t="s">
        <v>214</v>
      </c>
      <c r="S151" s="22"/>
    </row>
    <row r="152" spans="1:31" x14ac:dyDescent="0.55000000000000004">
      <c r="A152" s="22"/>
      <c r="B152" s="248" t="s">
        <v>277</v>
      </c>
      <c r="C152" s="376"/>
      <c r="D152" s="377"/>
      <c r="E152" s="17"/>
      <c r="F152" s="17"/>
      <c r="G152" s="22"/>
      <c r="H152" s="17"/>
      <c r="I152" s="17"/>
      <c r="J152" s="17"/>
      <c r="L152" s="22"/>
      <c r="Q152" s="17"/>
      <c r="R152" s="17"/>
      <c r="S152" s="22"/>
    </row>
    <row r="153" spans="1:31" hidden="1" x14ac:dyDescent="0.55000000000000004">
      <c r="A153" s="209"/>
      <c r="B153" s="284" t="s">
        <v>22</v>
      </c>
      <c r="C153" s="285">
        <f>C41</f>
        <v>0</v>
      </c>
      <c r="D153" s="209"/>
      <c r="E153" s="17"/>
      <c r="F153" s="17"/>
      <c r="G153" s="22"/>
      <c r="H153" s="17"/>
      <c r="I153" s="17"/>
      <c r="J153" s="17"/>
      <c r="L153" s="105"/>
      <c r="Q153" s="17"/>
      <c r="R153" s="17"/>
      <c r="S153" s="22"/>
    </row>
    <row r="154" spans="1:31" ht="18.5" hidden="1" thickBot="1" x14ac:dyDescent="0.6">
      <c r="A154" s="209"/>
      <c r="B154" s="286" t="s">
        <v>83</v>
      </c>
      <c r="C154" s="287">
        <f>C91</f>
        <v>126</v>
      </c>
      <c r="D154" s="209" t="str">
        <f>IF(E176="○"," ← 協賛団体/後援団体の方は記入無用です","")</f>
        <v/>
      </c>
      <c r="E154" s="17"/>
      <c r="F154" s="17"/>
      <c r="G154" s="22"/>
      <c r="H154" s="17" t="s">
        <v>84</v>
      </c>
      <c r="I154" s="17"/>
      <c r="J154" s="17"/>
      <c r="L154" s="105"/>
      <c r="Q154" s="17"/>
      <c r="R154" s="17"/>
      <c r="S154" s="22"/>
    </row>
    <row r="155" spans="1:31" hidden="1" x14ac:dyDescent="0.55000000000000004">
      <c r="A155" s="209"/>
      <c r="B155" s="288" t="s">
        <v>149</v>
      </c>
      <c r="C155" s="289" t="str">
        <f>IF(C$93="勤務先",C102,C95)</f>
        <v>000-0000</v>
      </c>
      <c r="D155" s="209" t="s">
        <v>267</v>
      </c>
      <c r="E155" s="17"/>
      <c r="F155" s="17"/>
      <c r="G155" s="22"/>
      <c r="H155" s="17"/>
      <c r="I155" s="222" t="s">
        <v>223</v>
      </c>
      <c r="J155" s="17"/>
      <c r="L155" s="105"/>
      <c r="Q155" s="17"/>
      <c r="R155" s="17"/>
      <c r="S155" s="22"/>
    </row>
    <row r="156" spans="1:31" ht="18.5" hidden="1" thickBot="1" x14ac:dyDescent="0.6">
      <c r="A156" s="209"/>
      <c r="B156" s="290"/>
      <c r="C156" s="291" t="str">
        <f>IF(C$93="勤務先",C103,C96)</f>
        <v>都道府県</v>
      </c>
      <c r="D156" s="292" t="s">
        <v>150</v>
      </c>
      <c r="E156" s="17"/>
      <c r="F156" s="17"/>
      <c r="G156" s="22"/>
      <c r="H156" s="17"/>
      <c r="I156" s="17"/>
      <c r="J156" s="17"/>
      <c r="L156" s="105"/>
      <c r="Q156" s="17"/>
      <c r="R156" s="17"/>
      <c r="S156" s="22"/>
    </row>
    <row r="157" spans="1:31" hidden="1" x14ac:dyDescent="0.55000000000000004">
      <c r="A157" s="209"/>
      <c r="B157" s="310"/>
      <c r="C157" s="367">
        <f>IF(C$93="勤務先",C104,C97)</f>
        <v>0</v>
      </c>
      <c r="D157" s="368"/>
      <c r="E157" s="72" t="s">
        <v>98</v>
      </c>
      <c r="F157" s="17"/>
      <c r="G157" s="22"/>
      <c r="H157" s="17" t="s">
        <v>98</v>
      </c>
      <c r="I157" s="17"/>
      <c r="J157" s="17"/>
      <c r="L157" s="105"/>
      <c r="Q157" s="17"/>
      <c r="R157" s="17"/>
      <c r="S157" s="22"/>
    </row>
    <row r="158" spans="1:31" x14ac:dyDescent="0.55000000000000004">
      <c r="A158" s="22"/>
      <c r="B158" s="246" t="s">
        <v>275</v>
      </c>
      <c r="C158" s="378"/>
      <c r="D158" s="379"/>
      <c r="E158" s="17"/>
      <c r="F158" s="17"/>
      <c r="G158" s="22"/>
      <c r="H158" s="17"/>
      <c r="I158" s="17"/>
      <c r="J158" s="17"/>
      <c r="L158" s="105"/>
      <c r="Q158" s="17"/>
      <c r="R158" s="17"/>
      <c r="S158" s="22"/>
    </row>
    <row r="159" spans="1:31" x14ac:dyDescent="0.55000000000000004">
      <c r="A159" s="22"/>
      <c r="B159" s="233" t="s">
        <v>298</v>
      </c>
      <c r="C159" s="380"/>
      <c r="D159" s="381"/>
      <c r="E159" s="17"/>
      <c r="F159" s="17"/>
      <c r="G159" s="22"/>
      <c r="H159" s="17"/>
      <c r="I159" s="17"/>
      <c r="J159" s="17"/>
      <c r="L159" s="105"/>
      <c r="Q159" s="17"/>
      <c r="R159" s="17"/>
      <c r="S159" s="22"/>
    </row>
    <row r="160" spans="1:31" x14ac:dyDescent="0.55000000000000004">
      <c r="A160" s="22"/>
      <c r="B160" s="234" t="s">
        <v>295</v>
      </c>
      <c r="C160" s="382"/>
      <c r="D160" s="383"/>
      <c r="E160" s="17"/>
      <c r="F160" s="17"/>
      <c r="G160" s="22"/>
      <c r="H160" s="17"/>
      <c r="I160" s="17"/>
      <c r="J160" s="17"/>
      <c r="L160" s="105"/>
      <c r="Q160" s="17"/>
      <c r="R160" s="17"/>
      <c r="S160" s="22"/>
    </row>
    <row r="161" spans="1:19" x14ac:dyDescent="0.55000000000000004">
      <c r="A161" s="22"/>
      <c r="B161" s="235" t="s">
        <v>296</v>
      </c>
      <c r="C161" s="378"/>
      <c r="D161" s="379"/>
      <c r="E161" s="17"/>
      <c r="F161" s="17"/>
      <c r="G161" s="22"/>
      <c r="H161" s="320">
        <f>IF(RIGHT(E161,2)="参加",1,0)</f>
        <v>0</v>
      </c>
      <c r="I161" s="17"/>
      <c r="J161" s="17"/>
      <c r="L161" s="105"/>
      <c r="Q161" s="17"/>
      <c r="R161" s="17"/>
      <c r="S161" s="22"/>
    </row>
    <row r="162" spans="1:19" hidden="1" x14ac:dyDescent="0.55000000000000004">
      <c r="A162" s="209"/>
      <c r="B162" s="264" t="s">
        <v>101</v>
      </c>
      <c r="C162" s="293">
        <f>IF(C$93="勤務先",C109,C99)</f>
        <v>0</v>
      </c>
      <c r="D162" s="294" t="s">
        <v>102</v>
      </c>
      <c r="E162" s="17"/>
      <c r="F162" s="17"/>
      <c r="G162" s="22"/>
      <c r="H162" s="17"/>
      <c r="I162" s="17"/>
      <c r="J162" s="17"/>
      <c r="L162" s="105"/>
      <c r="N162" s="132" t="s">
        <v>312</v>
      </c>
      <c r="P162" s="117" t="str">
        <f>_xlfn.CONCAT("発表者は",TEXT($N$33,"m月d日"),"までに関係書式を、",TEXT($N$36,"m月d日"),"までに本書式含む最終原稿等を提出のこと")</f>
        <v>発表者は5月16日までに関係書式を、7月18日までに本書式含む最終原稿等を提出のこと</v>
      </c>
      <c r="Q162" s="17"/>
      <c r="R162" s="17"/>
      <c r="S162" s="22"/>
    </row>
    <row r="163" spans="1:19" ht="18.5" thickBot="1" x14ac:dyDescent="0.6">
      <c r="A163" s="22"/>
      <c r="B163" s="236" t="s">
        <v>297</v>
      </c>
      <c r="C163" s="237"/>
      <c r="D163" s="232" t="s">
        <v>307</v>
      </c>
      <c r="E163" s="17"/>
      <c r="F163" s="17"/>
      <c r="G163" s="22"/>
      <c r="H163" s="17"/>
      <c r="I163" s="17"/>
      <c r="J163" s="17"/>
      <c r="L163" s="105"/>
      <c r="N163" s="132" t="s">
        <v>313</v>
      </c>
      <c r="P163" s="117" t="str">
        <f>TEXT($N$37,"m月d日")</f>
        <v>8月21日</v>
      </c>
      <c r="Q163" s="17"/>
      <c r="R163" s="17"/>
      <c r="S163" s="22"/>
    </row>
    <row r="164" spans="1:19" x14ac:dyDescent="0.55000000000000004">
      <c r="A164" s="22"/>
      <c r="B164" s="17"/>
      <c r="C164" s="17"/>
      <c r="D164" s="17"/>
      <c r="E164" s="17"/>
      <c r="F164" s="17"/>
      <c r="G164" s="22"/>
      <c r="H164" s="321" t="s">
        <v>308</v>
      </c>
      <c r="I164" s="322" t="s">
        <v>309</v>
      </c>
      <c r="J164" s="17"/>
      <c r="L164" s="105"/>
      <c r="Q164" s="17"/>
      <c r="R164" s="17"/>
      <c r="S164" s="22"/>
    </row>
    <row r="165" spans="1:19" x14ac:dyDescent="0.55000000000000004">
      <c r="A165" s="22"/>
      <c r="B165" s="17" t="s">
        <v>283</v>
      </c>
      <c r="C165" s="17"/>
      <c r="D165" s="17"/>
      <c r="E165" s="17"/>
      <c r="F165" s="17"/>
      <c r="G165" s="22"/>
      <c r="H165" s="17"/>
      <c r="I165" s="323">
        <v>4000</v>
      </c>
      <c r="J165" s="17"/>
      <c r="L165" s="105"/>
      <c r="Q165" s="17"/>
      <c r="R165" s="17"/>
      <c r="S165" s="22"/>
    </row>
    <row r="166" spans="1:19" hidden="1" x14ac:dyDescent="0.55000000000000004">
      <c r="A166" s="209"/>
      <c r="B166" s="288" t="s">
        <v>284</v>
      </c>
      <c r="C166" s="295"/>
      <c r="D166" s="295"/>
      <c r="E166" s="226" t="s">
        <v>151</v>
      </c>
      <c r="F166" s="17"/>
      <c r="G166" s="22"/>
      <c r="H166" s="159">
        <f>IF(C44="申し込む",1,0)</f>
        <v>1</v>
      </c>
      <c r="I166" s="160" t="s">
        <v>232</v>
      </c>
      <c r="K166" s="39" t="s">
        <v>23</v>
      </c>
      <c r="L166" s="105"/>
      <c r="N166" s="132" t="s">
        <v>314</v>
      </c>
      <c r="Q166" s="17"/>
      <c r="R166" s="17"/>
      <c r="S166" s="22"/>
    </row>
    <row r="167" spans="1:19" ht="18.5" thickBot="1" x14ac:dyDescent="0.6">
      <c r="A167" s="22"/>
      <c r="B167" s="238"/>
      <c r="C167" s="239" t="s">
        <v>282</v>
      </c>
      <c r="D167" s="250"/>
      <c r="E167" s="324" t="s">
        <v>281</v>
      </c>
      <c r="F167" s="161" t="str">
        <f>IF(H166=H167,"","*")</f>
        <v/>
      </c>
      <c r="G167" s="22"/>
      <c r="H167" s="325">
        <f>IF(E167="Apply",1,0)</f>
        <v>1</v>
      </c>
      <c r="I167" s="326">
        <f>IF(E167="リモート参加",1,0)</f>
        <v>0</v>
      </c>
      <c r="J167" s="160" t="s">
        <v>233</v>
      </c>
      <c r="K167" s="83" t="s">
        <v>152</v>
      </c>
      <c r="L167" s="105"/>
      <c r="N167" s="132" t="s">
        <v>315</v>
      </c>
      <c r="Q167" s="17"/>
      <c r="R167" s="17"/>
      <c r="S167" s="22"/>
    </row>
    <row r="168" spans="1:19" ht="18.5" hidden="1" thickBot="1" x14ac:dyDescent="0.6">
      <c r="A168" s="209"/>
      <c r="B168" s="252"/>
      <c r="C168" s="253" t="s">
        <v>242</v>
      </c>
      <c r="D168" s="254"/>
      <c r="E168" s="255" t="s">
        <v>238</v>
      </c>
      <c r="F168" s="38">
        <f>IF(E168="申し込む",H168,0)</f>
        <v>0</v>
      </c>
      <c r="G168" s="22"/>
      <c r="H168" s="142">
        <f>IF(E168="○",1,0)</f>
        <v>0</v>
      </c>
      <c r="I168" s="160" t="s">
        <v>310</v>
      </c>
      <c r="K168" s="84" t="s">
        <v>153</v>
      </c>
      <c r="L168" s="105"/>
      <c r="Q168" s="17"/>
      <c r="R168" s="17"/>
      <c r="S168" s="22"/>
    </row>
    <row r="169" spans="1:19" hidden="1" x14ac:dyDescent="0.55000000000000004">
      <c r="A169" s="209"/>
      <c r="B169" s="17"/>
      <c r="C169" s="17"/>
      <c r="D169" s="17"/>
      <c r="E169" s="38"/>
      <c r="F169" s="38"/>
      <c r="G169" s="22"/>
      <c r="H169" s="38">
        <f>IF(E168="申し込む","交流会は開催未定",0)</f>
        <v>0</v>
      </c>
      <c r="I169" s="117"/>
      <c r="J169" s="17"/>
      <c r="L169" s="105"/>
      <c r="N169" s="132" t="s">
        <v>272</v>
      </c>
      <c r="Q169" s="17"/>
      <c r="R169" s="17"/>
      <c r="S169" s="22"/>
    </row>
    <row r="170" spans="1:19" ht="18.5" thickBot="1" x14ac:dyDescent="0.6">
      <c r="A170" s="22"/>
      <c r="B170" s="17"/>
      <c r="C170" s="17"/>
      <c r="D170" s="17"/>
      <c r="E170" s="17"/>
      <c r="F170" s="17"/>
      <c r="G170" s="22"/>
      <c r="H170" s="17"/>
      <c r="I170" s="17"/>
      <c r="J170" s="17"/>
      <c r="L170" s="105"/>
      <c r="N170" s="132" t="s">
        <v>247</v>
      </c>
      <c r="Q170" s="17"/>
      <c r="R170" s="17"/>
      <c r="S170" s="22"/>
    </row>
    <row r="171" spans="1:19" x14ac:dyDescent="0.55000000000000004">
      <c r="A171" s="22"/>
      <c r="B171" s="251" t="s">
        <v>154</v>
      </c>
      <c r="C171" s="256"/>
      <c r="D171" s="257" t="s">
        <v>285</v>
      </c>
      <c r="E171" s="308" t="str">
        <f>IF(COUNTA(E172:E179)=1,"OK","↓choose one")</f>
        <v>↓choose one</v>
      </c>
      <c r="F171" s="93">
        <f>SUM(F172:F179)</f>
        <v>0</v>
      </c>
      <c r="G171" s="22"/>
      <c r="H171" s="81" t="s">
        <v>263</v>
      </c>
      <c r="I171" s="81" t="s">
        <v>190</v>
      </c>
      <c r="J171" s="81" t="s">
        <v>218</v>
      </c>
      <c r="K171" s="94" t="s">
        <v>219</v>
      </c>
      <c r="L171" s="105"/>
      <c r="Q171" s="17"/>
      <c r="R171" s="17"/>
      <c r="S171" s="22"/>
    </row>
    <row r="172" spans="1:19" hidden="1" x14ac:dyDescent="0.55000000000000004">
      <c r="A172" s="209"/>
      <c r="B172" s="296" t="str">
        <f>IF(E80=0,"","○")</f>
        <v/>
      </c>
      <c r="C172" s="297" t="s">
        <v>63</v>
      </c>
      <c r="D172" s="298" t="s">
        <v>273</v>
      </c>
      <c r="E172" s="211"/>
      <c r="F172" s="162">
        <f t="shared" ref="F172:F179" si="0">IF(E172="○",H$167*H172,0)</f>
        <v>0</v>
      </c>
      <c r="G172" s="22"/>
      <c r="H172" s="318">
        <v>22000</v>
      </c>
      <c r="I172" s="175">
        <f>SUM(J172:K172)</f>
        <v>11800</v>
      </c>
      <c r="J172" s="189">
        <v>3000</v>
      </c>
      <c r="K172" s="9">
        <v>8800</v>
      </c>
      <c r="L172" s="105"/>
      <c r="N172" s="132"/>
      <c r="Q172" s="17"/>
      <c r="R172" s="229" t="s">
        <v>270</v>
      </c>
      <c r="S172" s="231" t="s">
        <v>269</v>
      </c>
    </row>
    <row r="173" spans="1:19" hidden="1" x14ac:dyDescent="0.55000000000000004">
      <c r="A173" s="209"/>
      <c r="B173" s="296" t="str">
        <f>IF(E81=0,"","○")</f>
        <v/>
      </c>
      <c r="C173" s="299" t="s">
        <v>185</v>
      </c>
      <c r="D173" s="300" t="s">
        <v>273</v>
      </c>
      <c r="E173" s="212"/>
      <c r="F173" s="163">
        <f t="shared" si="0"/>
        <v>0</v>
      </c>
      <c r="G173" s="22"/>
      <c r="H173" s="319">
        <v>11000</v>
      </c>
      <c r="I173" s="176">
        <f>SUM(J173:K173)</f>
        <v>3300</v>
      </c>
      <c r="J173" s="10">
        <v>0</v>
      </c>
      <c r="K173" s="10">
        <v>3300</v>
      </c>
      <c r="L173" s="105"/>
      <c r="N173" s="132"/>
      <c r="Q173" s="17"/>
      <c r="R173" s="17"/>
      <c r="S173" s="231" t="s">
        <v>269</v>
      </c>
    </row>
    <row r="174" spans="1:19" hidden="1" x14ac:dyDescent="0.55000000000000004">
      <c r="A174" s="209"/>
      <c r="B174" s="296" t="str">
        <f>IF(E82=0,"","○")</f>
        <v/>
      </c>
      <c r="C174" s="299" t="s">
        <v>67</v>
      </c>
      <c r="D174" s="300" t="s">
        <v>273</v>
      </c>
      <c r="E174" s="212"/>
      <c r="F174" s="163">
        <f t="shared" si="0"/>
        <v>0</v>
      </c>
      <c r="G174" s="22"/>
      <c r="H174" s="319">
        <v>11000</v>
      </c>
      <c r="I174" s="176">
        <f>SUM(J174:K174)</f>
        <v>3300</v>
      </c>
      <c r="J174" s="10">
        <v>0</v>
      </c>
      <c r="K174" s="10">
        <v>3300</v>
      </c>
      <c r="L174" s="105"/>
      <c r="N174" s="132"/>
      <c r="Q174" s="17"/>
      <c r="R174" s="17"/>
      <c r="S174" s="231" t="s">
        <v>269</v>
      </c>
    </row>
    <row r="175" spans="1:19" hidden="1" x14ac:dyDescent="0.55000000000000004">
      <c r="A175" s="209"/>
      <c r="B175" s="296" t="str">
        <f>IF(E83=0,"","○")</f>
        <v/>
      </c>
      <c r="C175" s="299" t="s">
        <v>69</v>
      </c>
      <c r="D175" s="301">
        <f>IF(E175="○",K175,L175)</f>
        <v>0</v>
      </c>
      <c r="E175" s="212"/>
      <c r="F175" s="163">
        <f t="shared" si="0"/>
        <v>0</v>
      </c>
      <c r="G175" s="22"/>
      <c r="H175" s="177">
        <f>H172</f>
        <v>22000</v>
      </c>
      <c r="I175" s="302">
        <v>0</v>
      </c>
      <c r="J175" s="302">
        <v>0</v>
      </c>
      <c r="K175" s="302" t="s">
        <v>220</v>
      </c>
      <c r="L175" s="105"/>
      <c r="Q175" s="17"/>
      <c r="R175" s="230" t="s">
        <v>270</v>
      </c>
      <c r="S175" s="231" t="s">
        <v>269</v>
      </c>
    </row>
    <row r="176" spans="1:19" hidden="1" x14ac:dyDescent="0.55000000000000004">
      <c r="A176" s="209"/>
      <c r="B176" s="290"/>
      <c r="C176" s="299" t="s">
        <v>155</v>
      </c>
      <c r="D176" s="303">
        <f>IF(E176="○",K176,L176)</f>
        <v>0</v>
      </c>
      <c r="E176" s="212"/>
      <c r="F176" s="163">
        <f t="shared" si="0"/>
        <v>0</v>
      </c>
      <c r="G176" s="22"/>
      <c r="H176" s="177">
        <f>H172</f>
        <v>22000</v>
      </c>
      <c r="I176" s="304" t="s">
        <v>248</v>
      </c>
      <c r="K176" s="148" t="s">
        <v>222</v>
      </c>
      <c r="L176" s="105"/>
      <c r="Q176" s="17"/>
      <c r="R176" s="230" t="s">
        <v>270</v>
      </c>
      <c r="S176" s="22"/>
    </row>
    <row r="177" spans="1:19" x14ac:dyDescent="0.55000000000000004">
      <c r="A177" s="22"/>
      <c r="B177" s="244"/>
      <c r="C177" s="240" t="s">
        <v>191</v>
      </c>
      <c r="D177" s="312" t="s">
        <v>280</v>
      </c>
      <c r="E177" s="242"/>
      <c r="F177" s="163">
        <f t="shared" si="0"/>
        <v>0</v>
      </c>
      <c r="G177" s="22"/>
      <c r="H177" s="177">
        <f>H172+I172+200</f>
        <v>34000</v>
      </c>
      <c r="I177" s="181" t="s">
        <v>249</v>
      </c>
      <c r="J177" s="12"/>
      <c r="K177" s="125"/>
      <c r="L177" s="105"/>
      <c r="Q177" s="17"/>
      <c r="R177" s="230" t="s">
        <v>270</v>
      </c>
      <c r="S177" s="231" t="s">
        <v>269</v>
      </c>
    </row>
    <row r="178" spans="1:19" ht="18.5" thickBot="1" x14ac:dyDescent="0.6">
      <c r="A178" s="22"/>
      <c r="B178" s="245"/>
      <c r="C178" s="241" t="s">
        <v>192</v>
      </c>
      <c r="D178" s="313" t="s">
        <v>299</v>
      </c>
      <c r="E178" s="243"/>
      <c r="F178" s="164">
        <f t="shared" si="0"/>
        <v>0</v>
      </c>
      <c r="G178" s="22"/>
      <c r="H178" s="179">
        <f>H173+I173+200</f>
        <v>14500</v>
      </c>
      <c r="I178" s="180" t="s">
        <v>237</v>
      </c>
      <c r="J178" s="17"/>
      <c r="L178" s="105"/>
      <c r="Q178" s="17"/>
      <c r="R178" s="230" t="s">
        <v>270</v>
      </c>
      <c r="S178" s="231" t="s">
        <v>269</v>
      </c>
    </row>
    <row r="179" spans="1:19" hidden="1" x14ac:dyDescent="0.55000000000000004">
      <c r="A179" s="209"/>
      <c r="B179" s="17"/>
      <c r="C179" s="17" t="s">
        <v>156</v>
      </c>
      <c r="D179" s="27" t="str">
        <f>IF(N6="運営関係者専用",H180,"")</f>
        <v/>
      </c>
      <c r="E179" s="66"/>
      <c r="F179" s="38">
        <f t="shared" si="0"/>
        <v>0</v>
      </c>
      <c r="G179" s="22"/>
      <c r="H179" s="178">
        <v>16000</v>
      </c>
      <c r="I179" s="11" t="s">
        <v>221</v>
      </c>
      <c r="J179" s="57" t="s">
        <v>157</v>
      </c>
      <c r="K179" s="167" t="s">
        <v>158</v>
      </c>
      <c r="L179" s="192"/>
      <c r="Q179" s="17"/>
      <c r="R179" s="17"/>
      <c r="S179" s="229" t="s">
        <v>271</v>
      </c>
    </row>
    <row r="180" spans="1:19" ht="18.5" thickBot="1" x14ac:dyDescent="0.6">
      <c r="A180" s="22"/>
      <c r="B180" s="17"/>
      <c r="C180" s="17"/>
      <c r="D180" s="17"/>
      <c r="E180" s="88">
        <f>IF(C151&lt;K180+1,"early bird",0)</f>
        <v>0</v>
      </c>
      <c r="F180" s="38">
        <f>IF(E180="early bird",J180,0)</f>
        <v>0</v>
      </c>
      <c r="G180" s="22"/>
      <c r="H180" s="17" t="s">
        <v>264</v>
      </c>
      <c r="I180" s="17"/>
      <c r="J180" s="193">
        <v>-2000</v>
      </c>
      <c r="K180" s="194">
        <f>N36</f>
        <v>45856</v>
      </c>
      <c r="L180" s="195" t="s">
        <v>239</v>
      </c>
      <c r="Q180" s="17"/>
      <c r="R180" s="17"/>
      <c r="S180" s="22"/>
    </row>
    <row r="181" spans="1:19" x14ac:dyDescent="0.55000000000000004">
      <c r="A181" s="22"/>
      <c r="B181" s="17"/>
      <c r="C181" s="17"/>
      <c r="D181" s="17"/>
      <c r="E181" s="317">
        <f>IF(H181&lt;0,"発表者割引",0)</f>
        <v>0</v>
      </c>
      <c r="F181" s="38">
        <f>IF(E181="発表者割引",H181,0)</f>
        <v>0</v>
      </c>
      <c r="G181" s="22"/>
      <c r="H181" s="196">
        <f>I181*J181+I182*J182+I183*J183</f>
        <v>0</v>
      </c>
      <c r="I181" s="197">
        <f>IF(_xlfn.CONCAT(D172,E172)="○正会員として発表する（割引あり）○",1,0)</f>
        <v>0</v>
      </c>
      <c r="J181" s="191">
        <v>-6000</v>
      </c>
      <c r="K181" s="13" t="s">
        <v>251</v>
      </c>
      <c r="L181" s="105"/>
      <c r="N181" s="204" t="str">
        <f>_xlfn.CONCAT(D172,E172)</f>
        <v>・</v>
      </c>
      <c r="Q181" s="17"/>
      <c r="S181" s="22"/>
    </row>
    <row r="182" spans="1:19" ht="18.5" thickBot="1" x14ac:dyDescent="0.6">
      <c r="A182" s="22"/>
      <c r="B182" s="17"/>
      <c r="C182" s="17"/>
      <c r="D182" s="17"/>
      <c r="G182" s="22"/>
      <c r="H182" s="201" t="s">
        <v>250</v>
      </c>
      <c r="I182" s="198">
        <f>IF(_xlfn.CONCAT(D173,E173)="○学生会員として発表者する○",1,0)</f>
        <v>0</v>
      </c>
      <c r="J182" s="190"/>
      <c r="K182" s="13" t="s">
        <v>252</v>
      </c>
      <c r="L182" s="105"/>
      <c r="N182" s="204" t="str">
        <f>_xlfn.CONCAT(D173,E173)</f>
        <v>・</v>
      </c>
      <c r="Q182" s="17"/>
      <c r="S182" s="22"/>
    </row>
    <row r="183" spans="1:19" ht="19" thickTop="1" thickBot="1" x14ac:dyDescent="0.6">
      <c r="A183" s="22"/>
      <c r="B183" s="17"/>
      <c r="C183" s="17"/>
      <c r="D183" s="66" t="str">
        <f>IF(E183&gt;0,"Symposium participation fee","")</f>
        <v/>
      </c>
      <c r="E183" s="38">
        <f>IF(H183&gt;0,H183,0)</f>
        <v>0</v>
      </c>
      <c r="F183" s="17"/>
      <c r="G183" s="22"/>
      <c r="H183" s="202">
        <f>SUM(F168,F172:F179,F180,F181)</f>
        <v>0</v>
      </c>
      <c r="I183" s="200">
        <f>IF(_xlfn.CONCAT(D174,E174)="○シニア会員として発表する○",1,0)</f>
        <v>0</v>
      </c>
      <c r="J183" s="199"/>
      <c r="K183" s="13" t="s">
        <v>253</v>
      </c>
      <c r="L183" s="105"/>
      <c r="N183" s="204" t="str">
        <f>_xlfn.CONCAT(D174,E174)</f>
        <v>・</v>
      </c>
      <c r="Q183" s="17"/>
      <c r="S183" s="22"/>
    </row>
    <row r="184" spans="1:19" ht="18.5" thickBot="1" x14ac:dyDescent="0.6">
      <c r="A184" s="22"/>
      <c r="B184" s="17"/>
      <c r="C184" s="17"/>
      <c r="D184" s="261" t="s">
        <v>300</v>
      </c>
      <c r="G184" s="22"/>
      <c r="H184" s="203" t="s">
        <v>159</v>
      </c>
      <c r="J184" s="17"/>
      <c r="L184" s="105"/>
      <c r="N184" s="205" t="s">
        <v>254</v>
      </c>
      <c r="Q184" s="17"/>
      <c r="R184" s="17"/>
      <c r="S184" s="22"/>
    </row>
    <row r="185" spans="1:19" ht="18.5" thickTop="1" x14ac:dyDescent="0.55000000000000004">
      <c r="A185" s="22"/>
      <c r="B185" s="17"/>
      <c r="C185" s="17"/>
      <c r="D185" s="17"/>
      <c r="E185" s="17"/>
      <c r="F185" s="17"/>
      <c r="G185" s="22"/>
      <c r="H185" s="17"/>
      <c r="I185" s="17"/>
      <c r="J185" s="17"/>
      <c r="L185" s="105"/>
      <c r="Q185" s="17"/>
      <c r="R185" s="17"/>
      <c r="S185" s="22"/>
    </row>
    <row r="186" spans="1:19" hidden="1" x14ac:dyDescent="0.55000000000000004">
      <c r="A186" s="209"/>
      <c r="B186" s="253" t="s">
        <v>160</v>
      </c>
      <c r="C186" s="253" t="s">
        <v>161</v>
      </c>
      <c r="D186" s="254"/>
      <c r="E186" s="254"/>
      <c r="F186" s="226" t="s">
        <v>151</v>
      </c>
      <c r="G186" s="22"/>
      <c r="H186" s="47" t="s">
        <v>162</v>
      </c>
      <c r="I186" s="17"/>
      <c r="J186" s="17"/>
      <c r="L186" s="105"/>
      <c r="Q186" s="17"/>
      <c r="R186" s="17"/>
      <c r="S186" s="22"/>
    </row>
    <row r="187" spans="1:19" hidden="1" x14ac:dyDescent="0.55000000000000004">
      <c r="A187" s="209"/>
      <c r="B187" s="286" t="s">
        <v>163</v>
      </c>
      <c r="C187" s="288" t="s">
        <v>164</v>
      </c>
      <c r="D187" s="295"/>
      <c r="E187" s="295"/>
      <c r="F187" s="305"/>
      <c r="G187" s="22"/>
      <c r="H187" s="47" t="s">
        <v>165</v>
      </c>
      <c r="I187" s="17"/>
      <c r="J187" s="17"/>
      <c r="L187" s="105"/>
      <c r="Q187" s="17"/>
      <c r="R187" s="17"/>
      <c r="S187" s="22"/>
    </row>
    <row r="188" spans="1:19" hidden="1" x14ac:dyDescent="0.55000000000000004">
      <c r="A188" s="209"/>
      <c r="B188" s="286" t="s">
        <v>166</v>
      </c>
      <c r="C188" s="288" t="s">
        <v>167</v>
      </c>
      <c r="D188" s="295"/>
      <c r="E188" s="295"/>
      <c r="F188" s="305"/>
      <c r="G188" s="22"/>
      <c r="H188" s="47" t="s">
        <v>168</v>
      </c>
      <c r="I188" s="17"/>
      <c r="J188" s="17"/>
      <c r="L188" s="105"/>
      <c r="Q188" s="17"/>
      <c r="R188" s="17"/>
      <c r="S188" s="22"/>
    </row>
    <row r="189" spans="1:19" hidden="1" x14ac:dyDescent="0.55000000000000004">
      <c r="A189" s="209"/>
      <c r="B189" s="286" t="s">
        <v>169</v>
      </c>
      <c r="C189" s="288" t="s">
        <v>170</v>
      </c>
      <c r="D189" s="295"/>
      <c r="E189" s="295"/>
      <c r="F189" s="305"/>
      <c r="G189" s="22"/>
      <c r="H189" s="47" t="s">
        <v>165</v>
      </c>
      <c r="I189" s="17"/>
      <c r="J189" s="17"/>
      <c r="L189" s="105"/>
      <c r="Q189" s="17"/>
      <c r="R189" s="17"/>
      <c r="S189" s="22"/>
    </row>
    <row r="190" spans="1:19" hidden="1" x14ac:dyDescent="0.55000000000000004">
      <c r="A190" s="209"/>
      <c r="B190" s="286" t="s">
        <v>171</v>
      </c>
      <c r="C190" s="288" t="s">
        <v>172</v>
      </c>
      <c r="D190" s="295"/>
      <c r="E190" s="295"/>
      <c r="F190" s="305"/>
      <c r="G190" s="22"/>
      <c r="H190" s="47" t="s">
        <v>165</v>
      </c>
      <c r="I190" s="17"/>
      <c r="J190" s="17"/>
      <c r="L190" s="105"/>
      <c r="Q190" s="17"/>
      <c r="R190" s="17"/>
      <c r="S190" s="22"/>
    </row>
    <row r="191" spans="1:19" hidden="1" x14ac:dyDescent="0.55000000000000004">
      <c r="A191" s="209"/>
      <c r="B191" s="286" t="s">
        <v>173</v>
      </c>
      <c r="C191" s="288" t="s">
        <v>174</v>
      </c>
      <c r="D191" s="295"/>
      <c r="E191" s="295"/>
      <c r="F191" s="305"/>
      <c r="G191" s="22"/>
      <c r="H191" s="47" t="s">
        <v>175</v>
      </c>
      <c r="I191" s="17"/>
      <c r="J191" s="17"/>
      <c r="L191" s="105"/>
      <c r="Q191" s="17"/>
      <c r="R191" s="17"/>
      <c r="S191" s="22"/>
    </row>
    <row r="192" spans="1:19" hidden="1" x14ac:dyDescent="0.55000000000000004">
      <c r="A192" s="209"/>
      <c r="B192" s="286" t="s">
        <v>176</v>
      </c>
      <c r="C192" s="288" t="s">
        <v>177</v>
      </c>
      <c r="D192" s="295"/>
      <c r="E192" s="295"/>
      <c r="F192" s="305"/>
      <c r="G192" s="22"/>
      <c r="H192" s="47" t="s">
        <v>168</v>
      </c>
      <c r="I192" s="17"/>
      <c r="J192" s="17"/>
      <c r="L192" s="105"/>
      <c r="Q192" s="17"/>
      <c r="R192" s="17"/>
      <c r="S192" s="22"/>
    </row>
    <row r="193" spans="1:19" hidden="1" x14ac:dyDescent="0.55000000000000004">
      <c r="A193" s="209"/>
      <c r="B193" s="286" t="s">
        <v>178</v>
      </c>
      <c r="C193" s="288" t="s">
        <v>179</v>
      </c>
      <c r="D193" s="295"/>
      <c r="E193" s="295"/>
      <c r="F193" s="305"/>
      <c r="G193" s="22"/>
      <c r="H193" s="47" t="s">
        <v>165</v>
      </c>
      <c r="I193" s="17"/>
      <c r="J193" s="17"/>
      <c r="L193" s="105"/>
      <c r="Q193" s="17"/>
      <c r="R193" s="17"/>
      <c r="S193" s="22"/>
    </row>
    <row r="194" spans="1:19" ht="18.5" hidden="1" thickBot="1" x14ac:dyDescent="0.6">
      <c r="A194" s="209"/>
      <c r="B194" s="286" t="s">
        <v>180</v>
      </c>
      <c r="C194" s="253" t="s">
        <v>181</v>
      </c>
      <c r="D194" s="254"/>
      <c r="E194" s="254"/>
      <c r="F194" s="255"/>
      <c r="G194" s="22"/>
      <c r="H194" s="47" t="s">
        <v>165</v>
      </c>
      <c r="I194" s="17"/>
      <c r="J194" s="17"/>
      <c r="L194" s="105"/>
      <c r="Q194" s="17"/>
      <c r="R194" s="17"/>
      <c r="S194" s="22"/>
    </row>
    <row r="195" spans="1:19" ht="18.5" thickBot="1" x14ac:dyDescent="0.6">
      <c r="A195" s="22"/>
      <c r="B195" s="17"/>
      <c r="C195" s="17"/>
      <c r="D195" s="17"/>
      <c r="E195" s="17"/>
      <c r="F195" s="17"/>
      <c r="G195" s="22"/>
      <c r="H195" s="17"/>
      <c r="I195" s="17"/>
      <c r="J195" s="17"/>
      <c r="L195" s="105"/>
      <c r="Q195" s="17"/>
      <c r="R195" s="17"/>
      <c r="S195" s="22"/>
    </row>
    <row r="196" spans="1:19" x14ac:dyDescent="0.55000000000000004">
      <c r="A196" s="22"/>
      <c r="B196" s="258" t="s">
        <v>182</v>
      </c>
      <c r="C196" s="384"/>
      <c r="D196" s="385"/>
      <c r="E196" s="386"/>
      <c r="F196" s="17"/>
      <c r="G196" s="22"/>
      <c r="H196" s="17"/>
      <c r="I196" s="17"/>
      <c r="J196" s="17"/>
      <c r="L196" s="105"/>
      <c r="Q196" s="17"/>
      <c r="R196" s="17"/>
      <c r="S196" s="22"/>
    </row>
    <row r="197" spans="1:19" ht="18.5" thickBot="1" x14ac:dyDescent="0.6">
      <c r="A197" s="22"/>
      <c r="B197" s="249" t="s">
        <v>286</v>
      </c>
      <c r="C197" s="387"/>
      <c r="D197" s="388"/>
      <c r="E197" s="389"/>
      <c r="F197" s="17"/>
      <c r="G197" s="22"/>
      <c r="H197" s="17"/>
      <c r="I197" s="17"/>
      <c r="J197" s="17"/>
      <c r="K197" s="17"/>
      <c r="L197" s="105"/>
      <c r="Q197" s="17"/>
      <c r="R197" s="17"/>
      <c r="S197" s="22"/>
    </row>
    <row r="198" spans="1:19" x14ac:dyDescent="0.55000000000000004">
      <c r="A198" s="22"/>
      <c r="B198" s="17"/>
      <c r="C198" s="17"/>
      <c r="D198" s="17"/>
      <c r="E198" s="17"/>
      <c r="F198" s="17"/>
      <c r="G198" s="22"/>
      <c r="H198" s="17"/>
      <c r="I198" s="17"/>
      <c r="J198" s="17"/>
      <c r="K198" s="17"/>
      <c r="L198" s="105"/>
      <c r="Q198" s="17"/>
      <c r="R198" s="17"/>
      <c r="S198" s="22"/>
    </row>
    <row r="199" spans="1:19" x14ac:dyDescent="0.55000000000000004">
      <c r="A199" s="116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105"/>
      <c r="M199" s="105"/>
      <c r="N199" s="105"/>
      <c r="O199" s="105"/>
      <c r="P199" s="105"/>
      <c r="Q199" s="22"/>
      <c r="R199" s="22"/>
      <c r="S199" s="22"/>
    </row>
    <row r="201" spans="1:19" x14ac:dyDescent="0.55000000000000004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Q201" s="17"/>
      <c r="R201" s="17"/>
      <c r="S201" s="17"/>
    </row>
    <row r="202" spans="1:19" x14ac:dyDescent="0.55000000000000004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Q202" s="17"/>
      <c r="R202" s="17"/>
      <c r="S202" s="17"/>
    </row>
  </sheetData>
  <sheetProtection algorithmName="SHA-512" hashValue="mCGaHQboWNJcCSbiiZaq5NbQi1M6PnWO9+ETYM2KerveIGsyUjLQS2KKEQPHoc6R+aU9QEDBHWZxTSyi2f1upw==" saltValue="4vMeDHNZU1gFNdpDNls6Vw==" spinCount="100000" sheet="1" selectLockedCells="1"/>
  <mergeCells count="44">
    <mergeCell ref="C158:D158"/>
    <mergeCell ref="C159:D159"/>
    <mergeCell ref="C160:D160"/>
    <mergeCell ref="C161:D161"/>
    <mergeCell ref="C196:E197"/>
    <mergeCell ref="C157:D157"/>
    <mergeCell ref="B125:B126"/>
    <mergeCell ref="C125:F125"/>
    <mergeCell ref="C126:F126"/>
    <mergeCell ref="B127:B129"/>
    <mergeCell ref="C127:F127"/>
    <mergeCell ref="C128:F128"/>
    <mergeCell ref="C129:F129"/>
    <mergeCell ref="C131:F131"/>
    <mergeCell ref="C132:F132"/>
    <mergeCell ref="C134:F134"/>
    <mergeCell ref="C147:F147"/>
    <mergeCell ref="C152:D152"/>
    <mergeCell ref="B119:B121"/>
    <mergeCell ref="C119:F119"/>
    <mergeCell ref="C120:F120"/>
    <mergeCell ref="C121:F121"/>
    <mergeCell ref="B122:B124"/>
    <mergeCell ref="C122:F122"/>
    <mergeCell ref="C123:F123"/>
    <mergeCell ref="C124:F124"/>
    <mergeCell ref="B118:F118"/>
    <mergeCell ref="C97:D97"/>
    <mergeCell ref="C98:D98"/>
    <mergeCell ref="C104:D104"/>
    <mergeCell ref="C105:D105"/>
    <mergeCell ref="C106:D106"/>
    <mergeCell ref="C107:D107"/>
    <mergeCell ref="C108:D108"/>
    <mergeCell ref="B113:B117"/>
    <mergeCell ref="D115:E115"/>
    <mergeCell ref="D116:E116"/>
    <mergeCell ref="D117:E117"/>
    <mergeCell ref="C79:D79"/>
    <mergeCell ref="A11:A12"/>
    <mergeCell ref="B11:F12"/>
    <mergeCell ref="C27:C28"/>
    <mergeCell ref="C29:C30"/>
    <mergeCell ref="C72:D72"/>
  </mergeCells>
  <phoneticPr fontId="3"/>
  <conditionalFormatting sqref="B59">
    <cfRule type="cellIs" dxfId="71" priority="22" operator="notEqual">
      <formula>0</formula>
    </cfRule>
  </conditionalFormatting>
  <conditionalFormatting sqref="B172:B175">
    <cfRule type="cellIs" dxfId="70" priority="19" operator="equal">
      <formula>"○"</formula>
    </cfRule>
  </conditionalFormatting>
  <conditionalFormatting sqref="C6">
    <cfRule type="cellIs" dxfId="69" priority="13" operator="equal">
      <formula>"運営関係者専用"</formula>
    </cfRule>
    <cfRule type="cellIs" dxfId="68" priority="14" operator="equal">
      <formula>"発表者用"</formula>
    </cfRule>
  </conditionalFormatting>
  <conditionalFormatting sqref="C7">
    <cfRule type="expression" dxfId="67" priority="11">
      <formula>$C$6="運営関係者専用"</formula>
    </cfRule>
  </conditionalFormatting>
  <conditionalFormatting sqref="C43:C44">
    <cfRule type="cellIs" dxfId="66" priority="6" operator="equal">
      <formula>"（選択）"</formula>
    </cfRule>
  </conditionalFormatting>
  <conditionalFormatting sqref="C59">
    <cfRule type="cellIs" dxfId="65" priority="23" operator="notEqual">
      <formula>0</formula>
    </cfRule>
  </conditionalFormatting>
  <conditionalFormatting sqref="C73:C76">
    <cfRule type="expression" dxfId="64" priority="66">
      <formula>$E73="○"</formula>
    </cfRule>
  </conditionalFormatting>
  <conditionalFormatting sqref="C77">
    <cfRule type="expression" dxfId="63" priority="64">
      <formula>$E77="▲"</formula>
    </cfRule>
  </conditionalFormatting>
  <conditionalFormatting sqref="C80:C82">
    <cfRule type="expression" dxfId="62" priority="37">
      <formula>$E80="○"</formula>
    </cfRule>
  </conditionalFormatting>
  <conditionalFormatting sqref="C83">
    <cfRule type="expression" dxfId="61" priority="35">
      <formula>$E83&gt;=1</formula>
    </cfRule>
  </conditionalFormatting>
  <conditionalFormatting sqref="C88">
    <cfRule type="cellIs" dxfId="60" priority="48" operator="notEqual">
      <formula>0</formula>
    </cfRule>
  </conditionalFormatting>
  <conditionalFormatting sqref="C89">
    <cfRule type="cellIs" dxfId="59" priority="47" operator="notEqual">
      <formula>0</formula>
    </cfRule>
  </conditionalFormatting>
  <conditionalFormatting sqref="C91">
    <cfRule type="cellIs" dxfId="58" priority="46" operator="between">
      <formula>12</formula>
      <formula>100</formula>
    </cfRule>
  </conditionalFormatting>
  <conditionalFormatting sqref="C93">
    <cfRule type="cellIs" dxfId="57" priority="71" operator="equal">
      <formula>"（選択）"</formula>
    </cfRule>
  </conditionalFormatting>
  <conditionalFormatting sqref="C96">
    <cfRule type="cellIs" dxfId="56" priority="70" operator="equal">
      <formula>"都道府県"</formula>
    </cfRule>
  </conditionalFormatting>
  <conditionalFormatting sqref="C103">
    <cfRule type="cellIs" dxfId="55" priority="24" operator="equal">
      <formula>"都道府県"</formula>
    </cfRule>
  </conditionalFormatting>
  <conditionalFormatting sqref="C104:C108">
    <cfRule type="cellIs" dxfId="54" priority="39" operator="notEqual">
      <formula>0</formula>
    </cfRule>
  </conditionalFormatting>
  <conditionalFormatting sqref="C151">
    <cfRule type="containsText" dxfId="53" priority="42" operator="containsText" text="有効">
      <formula>NOT(ISERROR(SEARCH("有効",C151)))</formula>
    </cfRule>
  </conditionalFormatting>
  <conditionalFormatting sqref="C152">
    <cfRule type="cellIs" dxfId="52" priority="45" operator="notEqual">
      <formula>0</formula>
    </cfRule>
  </conditionalFormatting>
  <conditionalFormatting sqref="C153">
    <cfRule type="cellIs" dxfId="51" priority="44" operator="notEqual">
      <formula>0</formula>
    </cfRule>
  </conditionalFormatting>
  <conditionalFormatting sqref="C154">
    <cfRule type="cellIs" dxfId="50" priority="43" operator="between">
      <formula>12</formula>
      <formula>100</formula>
    </cfRule>
  </conditionalFormatting>
  <conditionalFormatting sqref="C156">
    <cfRule type="cellIs" dxfId="49" priority="9" operator="equal">
      <formula>"都道府県"</formula>
    </cfRule>
    <cfRule type="cellIs" dxfId="48" priority="10" operator="notEqual">
      <formula>"都道府県"</formula>
    </cfRule>
  </conditionalFormatting>
  <conditionalFormatting sqref="C157:C163">
    <cfRule type="cellIs" dxfId="47" priority="49" operator="notEqual">
      <formula>0</formula>
    </cfRule>
  </conditionalFormatting>
  <conditionalFormatting sqref="C167:C168">
    <cfRule type="expression" dxfId="46" priority="61">
      <formula>$E167="申し込む"</formula>
    </cfRule>
  </conditionalFormatting>
  <conditionalFormatting sqref="C172:C178">
    <cfRule type="expression" dxfId="45" priority="38">
      <formula>$E172="○"</formula>
    </cfRule>
  </conditionalFormatting>
  <conditionalFormatting sqref="C51:D51">
    <cfRule type="expression" dxfId="44" priority="8">
      <formula>$E$51&lt;&gt;0</formula>
    </cfRule>
  </conditionalFormatting>
  <conditionalFormatting sqref="D43">
    <cfRule type="expression" dxfId="43" priority="29">
      <formula>$C$43="申告あり"</formula>
    </cfRule>
  </conditionalFormatting>
  <conditionalFormatting sqref="D44">
    <cfRule type="expression" dxfId="42" priority="16">
      <formula>$C$44="申し込む"</formula>
    </cfRule>
  </conditionalFormatting>
  <conditionalFormatting sqref="D45">
    <cfRule type="expression" dxfId="41" priority="15">
      <formula>$C$44="申し込む"</formula>
    </cfRule>
  </conditionalFormatting>
  <conditionalFormatting sqref="D49">
    <cfRule type="expression" dxfId="40" priority="32">
      <formula>$E$49&lt;&gt;0</formula>
    </cfRule>
  </conditionalFormatting>
  <conditionalFormatting sqref="D50">
    <cfRule type="expression" dxfId="39" priority="31">
      <formula>$E$50&lt;&gt;0</formula>
    </cfRule>
  </conditionalFormatting>
  <conditionalFormatting sqref="D73:D76">
    <cfRule type="expression" dxfId="38" priority="65">
      <formula>$E73="○"</formula>
    </cfRule>
  </conditionalFormatting>
  <conditionalFormatting sqref="D77">
    <cfRule type="expression" dxfId="37" priority="63">
      <formula>$E77="▲"</formula>
    </cfRule>
  </conditionalFormatting>
  <conditionalFormatting sqref="D80:D82">
    <cfRule type="expression" dxfId="36" priority="36">
      <formula>$E80="○"</formula>
    </cfRule>
  </conditionalFormatting>
  <conditionalFormatting sqref="D83">
    <cfRule type="expression" dxfId="35" priority="34">
      <formula>$E83&gt;=1</formula>
    </cfRule>
  </conditionalFormatting>
  <conditionalFormatting sqref="D85">
    <cfRule type="expression" dxfId="34" priority="59">
      <formula>$E$85&lt;&gt;0</formula>
    </cfRule>
  </conditionalFormatting>
  <conditionalFormatting sqref="D167:D168">
    <cfRule type="expression" dxfId="33" priority="62">
      <formula>$E167="申し込む"</formula>
    </cfRule>
  </conditionalFormatting>
  <conditionalFormatting sqref="D172:D174">
    <cfRule type="expression" dxfId="32" priority="7">
      <formula>$B172="○"</formula>
    </cfRule>
  </conditionalFormatting>
  <conditionalFormatting sqref="D176">
    <cfRule type="expression" dxfId="31" priority="17">
      <formula>$E$176="○"</formula>
    </cfRule>
  </conditionalFormatting>
  <conditionalFormatting sqref="D177">
    <cfRule type="expression" dxfId="30" priority="5">
      <formula>$E$177="○"</formula>
    </cfRule>
  </conditionalFormatting>
  <conditionalFormatting sqref="D178">
    <cfRule type="expression" dxfId="29" priority="4">
      <formula>$E$178="○"</formula>
    </cfRule>
  </conditionalFormatting>
  <conditionalFormatting sqref="D183:D184">
    <cfRule type="expression" dxfId="28" priority="54">
      <formula>$E$183&lt;&gt;0</formula>
    </cfRule>
  </conditionalFormatting>
  <conditionalFormatting sqref="E49:E50">
    <cfRule type="cellIs" dxfId="27" priority="30" operator="notEqual">
      <formula>0</formula>
    </cfRule>
  </conditionalFormatting>
  <conditionalFormatting sqref="E51">
    <cfRule type="cellIs" dxfId="26" priority="33" operator="notEqual">
      <formula>0</formula>
    </cfRule>
  </conditionalFormatting>
  <conditionalFormatting sqref="E72">
    <cfRule type="cellIs" dxfId="25" priority="69" operator="notEqual">
      <formula>"OK"</formula>
    </cfRule>
  </conditionalFormatting>
  <conditionalFormatting sqref="E79">
    <cfRule type="cellIs" dxfId="24" priority="68" operator="notEqual">
      <formula>"OK"</formula>
    </cfRule>
  </conditionalFormatting>
  <conditionalFormatting sqref="E85">
    <cfRule type="cellIs" dxfId="23" priority="60" operator="notEqual">
      <formula>0</formula>
    </cfRule>
  </conditionalFormatting>
  <conditionalFormatting sqref="E140">
    <cfRule type="expression" dxfId="22" priority="40">
      <formula>$E$141&gt;0</formula>
    </cfRule>
  </conditionalFormatting>
  <conditionalFormatting sqref="E141">
    <cfRule type="cellIs" dxfId="21" priority="41" operator="notEqual">
      <formula>0</formula>
    </cfRule>
  </conditionalFormatting>
  <conditionalFormatting sqref="E167:E168">
    <cfRule type="cellIs" dxfId="20" priority="28" operator="equal">
      <formula>"申し込む"</formula>
    </cfRule>
  </conditionalFormatting>
  <conditionalFormatting sqref="E171">
    <cfRule type="cellIs" dxfId="19" priority="67" operator="notEqual">
      <formula>"OK"</formula>
    </cfRule>
  </conditionalFormatting>
  <conditionalFormatting sqref="E180:E181">
    <cfRule type="cellIs" dxfId="18" priority="2" operator="notEqual">
      <formula>0</formula>
    </cfRule>
  </conditionalFormatting>
  <conditionalFormatting sqref="E183">
    <cfRule type="cellIs" dxfId="17" priority="55" operator="notEqual">
      <formula>0</formula>
    </cfRule>
  </conditionalFormatting>
  <conditionalFormatting sqref="E169:F169">
    <cfRule type="expression" dxfId="16" priority="26">
      <formula>$E$168="申し込む"</formula>
    </cfRule>
  </conditionalFormatting>
  <conditionalFormatting sqref="E180:F181">
    <cfRule type="expression" dxfId="15" priority="1">
      <formula>$F$171=0</formula>
    </cfRule>
  </conditionalFormatting>
  <conditionalFormatting sqref="F57">
    <cfRule type="cellIs" dxfId="14" priority="21" operator="notEqual">
      <formula>0</formula>
    </cfRule>
  </conditionalFormatting>
  <conditionalFormatting sqref="F59:F63">
    <cfRule type="cellIs" dxfId="13" priority="20" operator="notEqual">
      <formula>0</formula>
    </cfRule>
  </conditionalFormatting>
  <conditionalFormatting sqref="F80">
    <cfRule type="cellIs" dxfId="12" priority="57" operator="notEqual">
      <formula>0</formula>
    </cfRule>
  </conditionalFormatting>
  <conditionalFormatting sqref="F81:F82">
    <cfRule type="cellIs" dxfId="11" priority="58" operator="notEqual">
      <formula>0</formula>
    </cfRule>
  </conditionalFormatting>
  <conditionalFormatting sqref="F83">
    <cfRule type="cellIs" dxfId="10" priority="56" operator="notEqual">
      <formula>0</formula>
    </cfRule>
  </conditionalFormatting>
  <conditionalFormatting sqref="F168">
    <cfRule type="cellIs" dxfId="8" priority="27" operator="notEqual">
      <formula>0</formula>
    </cfRule>
  </conditionalFormatting>
  <conditionalFormatting sqref="F172">
    <cfRule type="cellIs" dxfId="7" priority="53" operator="notEqual">
      <formula>0</formula>
    </cfRule>
  </conditionalFormatting>
  <conditionalFormatting sqref="F173:F177">
    <cfRule type="cellIs" dxfId="6" priority="51" operator="notEqual">
      <formula>0</formula>
    </cfRule>
  </conditionalFormatting>
  <conditionalFormatting sqref="F178">
    <cfRule type="cellIs" dxfId="5" priority="52" operator="notEqual">
      <formula>0</formula>
    </cfRule>
  </conditionalFormatting>
  <conditionalFormatting sqref="F179">
    <cfRule type="cellIs" dxfId="4" priority="50" operator="notEqual">
      <formula>0</formula>
    </cfRule>
  </conditionalFormatting>
  <conditionalFormatting sqref="F180:F181">
    <cfRule type="cellIs" dxfId="3" priority="3" operator="notEqual">
      <formula>0</formula>
    </cfRule>
  </conditionalFormatting>
  <conditionalFormatting sqref="H169">
    <cfRule type="expression" dxfId="2" priority="18">
      <formula>$E$168="申し込む"</formula>
    </cfRule>
  </conditionalFormatting>
  <conditionalFormatting sqref="J140">
    <cfRule type="cellIs" dxfId="1" priority="72" operator="lessThan">
      <formula>#REF!</formula>
    </cfRule>
  </conditionalFormatting>
  <conditionalFormatting sqref="N7">
    <cfRule type="expression" dxfId="0" priority="12">
      <formula>$C$6="運営関係者専用"</formula>
    </cfRule>
  </conditionalFormatting>
  <dataValidations count="32">
    <dataValidation type="list" allowBlank="1" showInputMessage="1" showErrorMessage="1" sqref="C44" xr:uid="{7B097AD7-FD91-4872-A7B3-50F7E6C87FB7}">
      <formula1>"（選択）,申し込む,申し込まない"</formula1>
    </dataValidation>
    <dataValidation type="textLength" allowBlank="1" showInputMessage="1" showErrorMessage="1" sqref="C156" xr:uid="{7F73FB82-C45F-4AB2-A1F7-67A98E3C2C6F}">
      <formula1>0</formula1>
      <formula2>4</formula2>
    </dataValidation>
    <dataValidation type="list" allowBlank="1" showInputMessage="1" showErrorMessage="1" sqref="E77" xr:uid="{153FE13C-571A-4C65-B32B-B43D6D15F3FE}">
      <formula1>"▲"</formula1>
    </dataValidation>
    <dataValidation type="list" allowBlank="1" showInputMessage="1" showErrorMessage="1" sqref="C96 C103" xr:uid="{573C3CF2-35C8-4CB1-B404-BC8FACFC79BF}">
      <formula1>$P$70:$P$118</formula1>
    </dataValidation>
    <dataValidation type="list" allowBlank="1" showInputMessage="1" showErrorMessage="1" sqref="C94" xr:uid="{3125B364-D440-408E-B041-D3EDDFFB00F2}">
      <formula1>$N$93:$N$95</formula1>
    </dataValidation>
    <dataValidation type="whole" allowBlank="1" showInputMessage="1" showErrorMessage="1" sqref="C70" xr:uid="{B2ADABF6-A49A-4911-B8C0-831D6EE86653}">
      <formula1>2020</formula1>
      <formula2>2028</formula2>
    </dataValidation>
    <dataValidation type="whole" imeMode="halfAlpha" allowBlank="1" showInputMessage="1" showErrorMessage="1" sqref="F191" xr:uid="{570012C0-8ECD-43D2-9F9F-66228BFC9C3F}">
      <formula1>1</formula1>
      <formula2>6</formula2>
    </dataValidation>
    <dataValidation type="whole" imeMode="halfAlpha" allowBlank="1" showInputMessage="1" showErrorMessage="1" sqref="F187 F189:F190 F193:F194" xr:uid="{27611960-641D-42A2-931E-FDF78D220C55}">
      <formula1>1</formula1>
      <formula2>5</formula2>
    </dataValidation>
    <dataValidation type="whole" imeMode="halfAlpha" allowBlank="1" showInputMessage="1" showErrorMessage="1" sqref="F188 F192" xr:uid="{C80AF27B-BEA5-4E86-ADA2-C6FD81188035}">
      <formula1>1</formula1>
      <formula2>4</formula2>
    </dataValidation>
    <dataValidation type="list" allowBlank="1" showInputMessage="1" showErrorMessage="1" sqref="E80:E82 E73:E76 E172:E175 E177:E179" xr:uid="{DA036841-A2BA-4960-8237-C1766CC8344A}">
      <formula1>"○"</formula1>
    </dataValidation>
    <dataValidation type="list" allowBlank="1" showInputMessage="1" showErrorMessage="1" sqref="C93" xr:uid="{1EA0E4B1-0281-43B7-B9FB-63CD82FE16DC}">
      <formula1>"（選択）,自宅,勤務先"</formula1>
    </dataValidation>
    <dataValidation type="textLength" allowBlank="1" showInputMessage="1" showErrorMessage="1" sqref="C162" xr:uid="{09A1B9DC-429B-4F38-B10B-71DF5A7ABCD9}">
      <formula1>1</formula1>
      <formula2>13</formula2>
    </dataValidation>
    <dataValidation type="list" allowBlank="1" showInputMessage="1" showErrorMessage="1" sqref="E167" xr:uid="{C35F2C91-3F61-4D45-A39C-08545DE2F5DE}">
      <formula1>"apply,don't apply"</formula1>
    </dataValidation>
    <dataValidation type="list" allowBlank="1" showInputMessage="1" showErrorMessage="1" sqref="F60" xr:uid="{F66CA2A4-35C0-4D24-A0DE-0C00646506B2}">
      <formula1>$N$72:$N$77</formula1>
    </dataValidation>
    <dataValidation type="textLength" allowBlank="1" showInputMessage="1" showErrorMessage="1" sqref="C157:D161 D115:E117 C97:D98 C104:D108" xr:uid="{75717814-5B44-42DC-9A6A-D8818E43D2CE}">
      <formula1>0</formula1>
      <formula2>30</formula2>
    </dataValidation>
    <dataValidation type="textLength" allowBlank="1" showInputMessage="1" showErrorMessage="1" sqref="D113:D114" xr:uid="{F2C26392-4F1D-402E-A91B-945F64F07909}">
      <formula1>0</formula1>
      <formula2>20</formula2>
    </dataValidation>
    <dataValidation type="textLength" allowBlank="1" showInputMessage="1" showErrorMessage="1" sqref="C131:F132 C119:F129 C134:F134" xr:uid="{B796A5A2-FB4F-4AF3-BB4A-936696514ECF}">
      <formula1>0</formula1>
      <formula2>50</formula2>
    </dataValidation>
    <dataValidation type="textLength" allowBlank="1" showInputMessage="1" showErrorMessage="1" sqref="C196:E197" xr:uid="{F5DD83F1-CAFB-4605-B0EF-9990A86EA6EB}">
      <formula1>0</formula1>
      <formula2>100</formula2>
    </dataValidation>
    <dataValidation imeMode="fullKatakana" allowBlank="1" showInputMessage="1" showErrorMessage="1" sqref="C41" xr:uid="{DB61CDC1-F14A-4B0B-A65A-68D44DA0AF2A}"/>
    <dataValidation type="textLength" imeMode="halfAlpha" allowBlank="1" showInputMessage="1" showErrorMessage="1" sqref="C99 C109" xr:uid="{8555AD67-26ED-42C0-9653-D9F8BE9701F8}">
      <formula1>1</formula1>
      <formula2>13</formula2>
    </dataValidation>
    <dataValidation imeMode="halfAlpha" allowBlank="1" showInputMessage="1" showErrorMessage="1" sqref="C100 C110 C90 C39" xr:uid="{45AEC68B-CE27-46ED-B1C4-CFB6B682790B}"/>
    <dataValidation type="list" allowBlank="1" showInputMessage="1" showErrorMessage="1" sqref="F61" xr:uid="{5213287B-1A3D-4936-92BA-11C440CAFBC5}">
      <formula1>$N$79:$N$83</formula1>
    </dataValidation>
    <dataValidation type="list" allowBlank="1" showInputMessage="1" showErrorMessage="1" sqref="E83" xr:uid="{266AECBC-A2AC-4300-8056-9E260F189235}">
      <formula1>"1,2,3,4,5,6,7,8,9,10"</formula1>
    </dataValidation>
    <dataValidation type="list" allowBlank="1" showInputMessage="1" showErrorMessage="1" sqref="C43" xr:uid="{B79BA9B0-0284-4DBB-B5E1-A1C30B4D160E}">
      <formula1>"（選択）,申告あり,申告なし"</formula1>
    </dataValidation>
    <dataValidation type="list" allowBlank="1" showInputMessage="1" showErrorMessage="1" sqref="F62:F63" xr:uid="{60FF0C37-F242-42F1-9D89-91FB605267F7}">
      <formula1>$J$44:$J$45</formula1>
    </dataValidation>
    <dataValidation type="list" allowBlank="1" showInputMessage="1" showErrorMessage="1" sqref="E168" xr:uid="{69FA1582-407D-4CC2-8DDC-AED47461BA4B}">
      <formula1>"申し込む,申し込まない, ー , 〃 ,同上"</formula1>
    </dataValidation>
    <dataValidation type="list" showInputMessage="1" showErrorMessage="1" sqref="N6" xr:uid="{D4457BF0-4742-4353-8D40-07A3BD8BAAB8}">
      <formula1>" ,発表者用,参加者用,協賛後援団体用,運営関係者専用,non-resident"</formula1>
    </dataValidation>
    <dataValidation type="textLength" imeMode="halfAlpha" allowBlank="1" showInputMessage="1" showErrorMessage="1" promptTitle="郵便番号" prompt="入力例：_x000a_000-0000" sqref="C102 C95 C155" xr:uid="{92697325-5786-430A-96A1-733F1BA99700}">
      <formula1>0</formula1>
      <formula2>8</formula2>
    </dataValidation>
    <dataValidation type="list" allowBlank="1" showInputMessage="1" showErrorMessage="1" prompt="選択の場合には_x000a_所属団体名を記入" sqref="E176" xr:uid="{CDC98CEB-9F27-4344-B936-99D87A60F973}">
      <formula1>"○"</formula1>
    </dataValidation>
    <dataValidation type="list" allowBlank="1" showInputMessage="1" showErrorMessage="1" sqref="D174" xr:uid="{90F8C27B-99F9-41CC-BB29-75056D33160C}">
      <formula1>"・,○シニア会員として発表する,・発表しない"</formula1>
    </dataValidation>
    <dataValidation type="list" allowBlank="1" showInputMessage="1" showErrorMessage="1" sqref="D172" xr:uid="{8DE32946-16AF-406F-9B99-8C322FFE03E2}">
      <formula1>" ・,○正会員として発表する（割引あり）,・発表しない"</formula1>
    </dataValidation>
    <dataValidation type="list" allowBlank="1" showInputMessage="1" showErrorMessage="1" sqref="D173" xr:uid="{30E632F4-D2E4-4FA1-88EE-9560DACAE999}">
      <formula1>"・,○学生会員として発表者する,・発表しない"</formula1>
    </dataValidation>
  </dataValidations>
  <pageMargins left="0.59055118110236227" right="0.59055118110236227" top="0.59055118110236227" bottom="0.39370078740157483" header="0.19685039370078741" footer="0.19685039370078741"/>
  <pageSetup paperSize="9" scale="68" fitToHeight="0" orientation="portrait" r:id="rId1"/>
  <headerFooter>
    <oddFooter>&amp;L&amp;"Meiryo UI,標準"&amp;10 2021　/　&amp;A　/　&amp;D　/ P&amp;P</oddFooter>
  </headerFooter>
  <rowBreaks count="1" manualBreakCount="1">
    <brk id="136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" operator="containsText" id="{D6D19F3B-55BA-4913-9EDB-D90F34C9CAAD}">
            <xm:f>NOT(ISERROR(SEARCH("*",F167)))</xm:f>
            <xm:f>"*"</xm:f>
            <x14:dxf>
              <font>
                <b/>
                <i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F167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nonresident</vt:lpstr>
      <vt:lpstr>nonresident!Print_Area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JTS</dc:creator>
  <cp:lastModifiedBy>O I</cp:lastModifiedBy>
  <cp:lastPrinted>2025-06-25T15:53:37Z</cp:lastPrinted>
  <dcterms:created xsi:type="dcterms:W3CDTF">2021-06-12T06:49:54Z</dcterms:created>
  <dcterms:modified xsi:type="dcterms:W3CDTF">2026-06-02T15:21:47Z</dcterms:modified>
</cp:coreProperties>
</file>